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601" firstSheet="1" activeTab="2"/>
  </bookViews>
  <sheets>
    <sheet name="консолидированный бюджет" sheetId="1" r:id="rId1"/>
    <sheet name="районный бюджет" sheetId="2" r:id="rId2"/>
    <sheet name="бюджеты поселений" sheetId="3" r:id="rId3"/>
  </sheets>
  <definedNames>
    <definedName name="_xlnm.Print_Area" localSheetId="0">'консолидированный бюджет'!$A$1:$I$115</definedName>
    <definedName name="_xlnm.Print_Area" localSheetId="1">'районный бюджет'!$A$1:$I$107</definedName>
  </definedNames>
  <calcPr fullCalcOnLoad="1"/>
</workbook>
</file>

<file path=xl/sharedStrings.xml><?xml version="1.0" encoding="utf-8"?>
<sst xmlns="http://schemas.openxmlformats.org/spreadsheetml/2006/main" count="604" uniqueCount="233">
  <si>
    <t>ДОХОДЫ</t>
  </si>
  <si>
    <t>Безвозмездные поступления</t>
  </si>
  <si>
    <t>РАСХОДЫ</t>
  </si>
  <si>
    <t>Налог на доходы физических лиц</t>
  </si>
  <si>
    <t>Государственная пошлина</t>
  </si>
  <si>
    <t>Земельный налог</t>
  </si>
  <si>
    <t>Доходы от оказания платных услуг</t>
  </si>
  <si>
    <t>Доходы от продажи материальных и нематериальных активов</t>
  </si>
  <si>
    <t>Прочие неналоговые доходы</t>
  </si>
  <si>
    <t>Единый налог на вмененный доход</t>
  </si>
  <si>
    <t xml:space="preserve">Доходы от использования муниципального имущества </t>
  </si>
  <si>
    <t>Платежи при пользовании природными ресурсами</t>
  </si>
  <si>
    <t>Иные межбюджетные трансферты</t>
  </si>
  <si>
    <t>Возврат остатков целевых средств прошлых лет</t>
  </si>
  <si>
    <t>Прочие безвозмездные поступления</t>
  </si>
  <si>
    <t>Налоговые и неналоговые доходы</t>
  </si>
  <si>
    <t>Единый сельскохозяйственный налог</t>
  </si>
  <si>
    <t>Доходы от возврата целевых средств прошлых лет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</si>
  <si>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</si>
  <si>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</si>
  <si>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</si>
  <si>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</si>
  <si>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</si>
  <si>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</si>
  <si>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 xml:space="preserve">Культура и кинематография </t>
  </si>
  <si>
    <t>Социальная политика</t>
  </si>
  <si>
    <t>Физическая культура и спорт</t>
  </si>
  <si>
    <t>Средства массовой информации</t>
  </si>
  <si>
    <t>Всего доходов:</t>
  </si>
  <si>
    <t>Всего расходов:</t>
  </si>
  <si>
    <t>Результат исполнения бюджета дефицит "-",профицит "+")</t>
  </si>
  <si>
    <t>Источники внутреннего финансирования дефицита районного бюджета</t>
  </si>
  <si>
    <t>Кредиты кредитных организаций в валюте РФ</t>
  </si>
  <si>
    <t>Бюджетные кредиты от других бюджетов бюджетной системы РФ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</si>
  <si>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</si>
  <si>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</si>
  <si>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Всего источников:</t>
  </si>
  <si>
    <t>Межбюджетные трансферты бюджетам муниципальных образований</t>
  </si>
  <si>
    <t>Штрафы, санкции, возмещение ущерба</t>
  </si>
  <si>
    <t>Налог, взимаемый в связи с применением патентной системы налогообложения</t>
  </si>
  <si>
    <t>Административные платежи и сборы</t>
  </si>
  <si>
    <t>Дотации</t>
  </si>
  <si>
    <t>Субвенции</t>
  </si>
  <si>
    <t>Субсидии</t>
  </si>
  <si>
    <t>Налог на имущество физических лиц</t>
  </si>
  <si>
    <t>Результат исполнения бюджета дефицит "-", профицит "+")</t>
  </si>
  <si>
    <t>Исполнено, %</t>
  </si>
  <si>
    <t>Плановые назначения (тыс. рублей)</t>
  </si>
  <si>
    <t xml:space="preserve">Наименование кода </t>
  </si>
  <si>
    <t>Код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</si>
  <si>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</si>
  <si>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</si>
  <si>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</si>
  <si>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</si>
  <si>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</si>
  <si>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</si>
  <si>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</si>
  <si>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</si>
  <si>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</si>
  <si>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</si>
  <si>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</si>
  <si>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</si>
  <si>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</si>
  <si>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</si>
  <si>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</si>
  <si>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</si>
  <si>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</si>
  <si>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</si>
  <si>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</si>
  <si>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</si>
  <si>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</si>
  <si>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</si>
  <si>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</si>
  <si>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0400</t>
  </si>
  <si>
    <t>Сельское хозяйство и рыболовство</t>
  </si>
  <si>
    <t>Дорожное хозяйство(дорожные фонды)</t>
  </si>
  <si>
    <t>Транспорт</t>
  </si>
  <si>
    <t>Другие вопросы в области национальной экономики</t>
  </si>
  <si>
    <t>0405</t>
  </si>
  <si>
    <t>Водное хозяйство</t>
  </si>
  <si>
    <t>0406</t>
  </si>
  <si>
    <t>0408</t>
  </si>
  <si>
    <t>0409</t>
  </si>
  <si>
    <t>0412</t>
  </si>
  <si>
    <t>Жилищное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</si>
  <si>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</si>
  <si>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</si>
  <si>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</si>
  <si>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</si>
  <si>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</si>
  <si>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</si>
  <si>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</si>
  <si>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</si>
  <si>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Дошкольное образование</t>
  </si>
  <si>
    <t>0700</t>
  </si>
  <si>
    <t>0701</t>
  </si>
  <si>
    <t>Общее образование</t>
  </si>
  <si>
    <t>0702</t>
  </si>
  <si>
    <t>0707</t>
  </si>
  <si>
    <t>0709</t>
  </si>
  <si>
    <t>Другие вопросы в области образования</t>
  </si>
  <si>
    <t>0800</t>
  </si>
  <si>
    <t xml:space="preserve">Культура 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</si>
  <si>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</si>
  <si>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</si>
  <si>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</si>
  <si>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</si>
  <si>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</si>
  <si>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</si>
  <si>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</si>
  <si>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</si>
  <si>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</si>
  <si>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</si>
  <si>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</si>
  <si>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</si>
  <si>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</si>
  <si>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 xml:space="preserve">Физическая культура </t>
  </si>
  <si>
    <t>1101</t>
  </si>
  <si>
    <t>Массовый спорт</t>
  </si>
  <si>
    <t>1102</t>
  </si>
  <si>
    <t>Периодическая печать и издательства</t>
  </si>
  <si>
    <t>1200</t>
  </si>
  <si>
    <t>1202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</si>
  <si>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</si>
  <si>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</si>
  <si>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</si>
  <si>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</si>
  <si>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20200000000000000</t>
  </si>
  <si>
    <t>21800000000000000</t>
  </si>
  <si>
    <t>21900000000000000</t>
  </si>
  <si>
    <t>Наименование кода</t>
  </si>
  <si>
    <t>1105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</si>
  <si>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</si>
  <si>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</si>
  <si>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</si>
  <si>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20700000000000000</t>
  </si>
  <si>
    <t>1 00 00000 00 0000 000</t>
  </si>
  <si>
    <t>1 01 00000 00 0000 000</t>
  </si>
  <si>
    <t>1 01 02000 00 0000 000</t>
  </si>
  <si>
    <t>Налоги на товары (работы, услуги), реализуемые на территории Российской Федерации</t>
  </si>
  <si>
    <t>1 03 00000 00 0000 000</t>
  </si>
  <si>
    <t>1 03 02000 00 0000 000</t>
  </si>
  <si>
    <t>Налоги на совокупный доход</t>
  </si>
  <si>
    <t>1 05 00000 00 0000 000</t>
  </si>
  <si>
    <t>1 05 02000 00 0000 000</t>
  </si>
  <si>
    <t>1 05 03000 00 0000 000</t>
  </si>
  <si>
    <t>1 05 04000 00 0000 000</t>
  </si>
  <si>
    <t>Налоги на имущество</t>
  </si>
  <si>
    <t>1 06 00000 00 0000 000</t>
  </si>
  <si>
    <t>1 06 01000 00 0000 000</t>
  </si>
  <si>
    <t>1 06 06000 00 0000 000</t>
  </si>
  <si>
    <t>1 08 00000 00 0000 000</t>
  </si>
  <si>
    <t>1 08 03000 00 0000 000</t>
  </si>
  <si>
    <t>1 08 04000 00 0000 000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</si>
  <si>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</si>
  <si>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</si>
  <si>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1 11 05000 00 0000 000</t>
  </si>
  <si>
    <t>Платежи от государственных и муниципальных унитарных предприятий</t>
  </si>
  <si>
    <t>1 11 07000 00 0000 000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</si>
  <si>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</si>
  <si>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1 11 09000 00 0000 000</t>
  </si>
  <si>
    <t>1 12 00000 00 0000 000</t>
  </si>
  <si>
    <t>Плата за негативное воздействие на окружающую среду</t>
  </si>
  <si>
    <t>1 12 01000 00 0000 000</t>
  </si>
  <si>
    <t>Доходы от оказания платных услуг (работ) и компенсации затрат государства</t>
  </si>
  <si>
    <t>1 13 00000 00 0000 000</t>
  </si>
  <si>
    <t>1 13 01000 00 0000 000</t>
  </si>
  <si>
    <t>Доходы от компенсации затрат государства</t>
  </si>
  <si>
    <t>1 13 02000 00 0000 000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</si>
  <si>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</si>
  <si>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</si>
  <si>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</si>
  <si>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</si>
  <si>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1 14 06000 00 0000 000</t>
  </si>
  <si>
    <t>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</si>
  <si>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</si>
  <si>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1 15 02000 00 0000 000</t>
  </si>
  <si>
    <t>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</si>
  <si>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</si>
  <si>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</si>
  <si>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</si>
  <si>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1 16 08000 00 0000 000</t>
  </si>
  <si>
    <t>1 17 00000 00 0000 000</t>
  </si>
  <si>
    <t>Невыясненные поступления</t>
  </si>
  <si>
    <t>1 17 01000 00 0000 000</t>
  </si>
  <si>
    <t>01 02 0000000000000</t>
  </si>
  <si>
    <t>01 03 0000000000000</t>
  </si>
  <si>
    <t>01 06 0000000000000</t>
  </si>
  <si>
    <t>01 05 0000000000000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</si>
  <si>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</si>
  <si>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</si>
  <si>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</si>
  <si>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выдачу разрешения на установку рекламной конструкции</t>
  </si>
  <si>
    <t>1 08 07000 00 0000 000</t>
  </si>
  <si>
    <t>Телевидение и радиовещание</t>
  </si>
  <si>
    <t>1201</t>
  </si>
  <si>
    <t>Исполнено за 1 квартал (тыс. рублей)</t>
  </si>
  <si>
    <t>0703</t>
  </si>
  <si>
    <t>Физическая культура</t>
  </si>
  <si>
    <t>0705</t>
  </si>
  <si>
    <t>Профессиональная подготовка, переподготовка и повышение квалификации</t>
  </si>
  <si>
    <t>20400000000000000</t>
  </si>
  <si>
    <t>20210000000000000</t>
  </si>
  <si>
    <t>20220000000000000</t>
  </si>
  <si>
    <t>20230000000000000</t>
  </si>
  <si>
    <t>20240000000000000</t>
  </si>
  <si>
    <t>Субвенция</t>
  </si>
  <si>
    <t>Субсидия</t>
  </si>
  <si>
    <t>2020 год</t>
  </si>
  <si>
    <t>Административные штрафы, установленные Кодексом РФ об административных правонарушениях</t>
  </si>
  <si>
    <t xml:space="preserve"> 1 16 01000 00 0000 000</t>
  </si>
  <si>
    <t>Платежи в целях возмещения причиненного ущерба (убытков)</t>
  </si>
  <si>
    <t xml:space="preserve"> 1 16 07000 00 0000 000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</si>
  <si>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</si>
  <si>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1 16 10000 00 0000 000</t>
  </si>
  <si>
    <t>Налоги на прибыль, доходы</t>
  </si>
  <si>
    <t>Дополнительное образование детей</t>
  </si>
  <si>
    <t>Молодежная политика</t>
  </si>
  <si>
    <t xml:space="preserve">Молодежная политика </t>
  </si>
  <si>
    <t>Сведения об исполнении районного бюджета Балашовского муниципального района  за  1 квартал 2021 года</t>
  </si>
  <si>
    <t>2021 год</t>
  </si>
  <si>
    <t>Сведения об исполнении консолидированного бюджета Балашовского муниципального района за  1 квартал 2021  года</t>
  </si>
  <si>
    <t>Сведения об исполнении бюджетов муниципальных образований Балашовского муниципального района  за  1 квартал 2021  года</t>
  </si>
  <si>
    <t>темп роста % 2021г.к 2020г.</t>
  </si>
  <si>
    <t xml:space="preserve"> 1 16 02000 00 0000 000</t>
  </si>
  <si>
    <t>Административные штрафы, установленные законами субъектов РФ об административных правонарушениях</t>
  </si>
  <si>
    <t xml:space="preserve"> 1 1611000 00 0000 000</t>
  </si>
  <si>
    <t>Платежи, уплачиваемые в целях возмещения вреда</t>
  </si>
  <si>
    <t>1 17 05000 00 0000 000</t>
  </si>
  <si>
    <t>Транспортный налог</t>
  </si>
  <si>
    <t>1 06 04000 00 0000 000</t>
  </si>
  <si>
    <t>Инициативные платежи</t>
  </si>
  <si>
    <t>1 17 15000 00 0000 000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</si>
</sst>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#,##0.00;[Red]\-#,##0.00;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59">
    <font>
      <sz val="10"/>
      <name val="Arial Cyr"/>
      <family val="0"/>
    </font>
    <font>
      <b/>
      <sz val="14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2"/>
    </font>
    <font>
      <b/>
      <i/>
      <sz val="10"/>
      <name val="Arial Cyr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5" fillId="0" borderId="0" xfId="0" applyFont="1" applyFill="1" applyAlignment="1">
      <alignment/>
    </xf>
    <xf numFmtId="4" fontId="16" fillId="33" borderId="10" xfId="0" applyNumberFormat="1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0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72" fontId="4" fillId="0" borderId="11" xfId="53" applyNumberFormat="1" applyFont="1" applyFill="1" applyBorder="1" applyAlignment="1" applyProtection="1">
      <alignment horizontal="center" vertical="center"/>
      <protection hidden="1"/>
    </xf>
    <xf numFmtId="172" fontId="4" fillId="0" borderId="12" xfId="53" applyNumberFormat="1" applyFont="1" applyFill="1" applyBorder="1" applyAlignment="1" applyProtection="1">
      <alignment horizontal="center" vertical="center"/>
      <protection hidden="1"/>
    </xf>
    <xf numFmtId="173" fontId="4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1" xfId="54" applyNumberFormat="1" applyFont="1" applyFill="1" applyBorder="1" applyAlignment="1" applyProtection="1">
      <alignment horizontal="center" vertical="center"/>
      <protection hidden="1"/>
    </xf>
    <xf numFmtId="172" fontId="4" fillId="0" borderId="13" xfId="54" applyNumberFormat="1" applyFont="1" applyBorder="1" applyAlignment="1" applyProtection="1">
      <alignment horizontal="center" vertical="center"/>
      <protection hidden="1"/>
    </xf>
    <xf numFmtId="172" fontId="4" fillId="0" borderId="10" xfId="54" applyNumberFormat="1" applyFont="1" applyBorder="1" applyAlignment="1" applyProtection="1">
      <alignment horizontal="center" vertical="center"/>
      <protection hidden="1"/>
    </xf>
    <xf numFmtId="172" fontId="4" fillId="0" borderId="10" xfId="54" applyNumberFormat="1" applyFont="1" applyFill="1" applyBorder="1" applyAlignment="1" applyProtection="1">
      <alignment horizontal="center" vertical="center"/>
      <protection hidden="1"/>
    </xf>
    <xf numFmtId="172" fontId="3" fillId="33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5"/>
  <sheetViews>
    <sheetView zoomScale="70" zoomScaleNormal="70" zoomScaleSheetLayoutView="75" zoomScalePageLayoutView="0" workbookViewId="0" topLeftCell="A102">
      <selection activeCell="H110" sqref="H110"/>
    </sheetView>
  </sheetViews>
  <sheetFormatPr defaultColWidth="9.125" defaultRowHeight="12.75"/>
  <cols>
    <col min="1" max="1" width="45.625" style="3" customWidth="1"/>
    <col min="2" max="2" width="25.50390625" style="3" customWidth="1"/>
    <col min="3" max="3" width="17.625" style="3" customWidth="1"/>
    <col min="4" max="4" width="15.875" style="3" customWidth="1"/>
    <col min="5" max="5" width="12.50390625" style="3" customWidth="1"/>
    <col min="6" max="6" width="17.625" style="3" customWidth="1"/>
    <col min="7" max="7" width="15.875" style="3" customWidth="1"/>
    <col min="8" max="8" width="12.50390625" style="3" customWidth="1"/>
    <col min="9" max="9" width="13.625" style="3" customWidth="1"/>
    <col min="10" max="10" width="9.375" style="3" bestFit="1" customWidth="1"/>
    <col min="11" max="16384" width="9.125" style="3" customWidth="1"/>
  </cols>
  <sheetData>
    <row r="1" spans="1:13" ht="20.25">
      <c r="A1" s="118" t="s">
        <v>221</v>
      </c>
      <c r="B1" s="118"/>
      <c r="C1" s="118"/>
      <c r="D1" s="118"/>
      <c r="E1" s="118"/>
      <c r="F1" s="118"/>
      <c r="G1" s="118"/>
      <c r="H1" s="118"/>
      <c r="I1" s="119"/>
      <c r="J1" s="8"/>
      <c r="K1" s="8"/>
      <c r="L1" s="8"/>
      <c r="M1" s="8"/>
    </row>
    <row r="2" spans="1:9" ht="17.25">
      <c r="A2" s="9"/>
      <c r="B2" s="9"/>
      <c r="C2" s="9"/>
      <c r="D2" s="9"/>
      <c r="E2" s="9"/>
      <c r="F2" s="9"/>
      <c r="G2" s="9"/>
      <c r="H2" s="9"/>
      <c r="I2" s="9"/>
    </row>
    <row r="3" spans="1:9" ht="17.25">
      <c r="A3" s="9"/>
      <c r="B3" s="9"/>
      <c r="C3" s="9"/>
      <c r="D3" s="9"/>
      <c r="E3" s="9"/>
      <c r="F3" s="9"/>
      <c r="G3" s="9"/>
      <c r="H3" s="9"/>
      <c r="I3" s="9"/>
    </row>
    <row r="4" spans="1:9" ht="15">
      <c r="A4" s="122" t="s">
        <v>48</v>
      </c>
      <c r="B4" s="122" t="s">
        <v>49</v>
      </c>
      <c r="C4" s="120" t="s">
        <v>208</v>
      </c>
      <c r="D4" s="121"/>
      <c r="E4" s="121"/>
      <c r="F4" s="120" t="s">
        <v>220</v>
      </c>
      <c r="G4" s="121"/>
      <c r="H4" s="121"/>
      <c r="I4" s="124" t="s">
        <v>223</v>
      </c>
    </row>
    <row r="5" spans="1:9" ht="46.5">
      <c r="A5" s="123"/>
      <c r="B5" s="125"/>
      <c r="C5" s="21" t="s">
        <v>47</v>
      </c>
      <c r="D5" s="21" t="s">
        <v>196</v>
      </c>
      <c r="E5" s="21" t="s">
        <v>46</v>
      </c>
      <c r="F5" s="21" t="s">
        <v>47</v>
      </c>
      <c r="G5" s="21" t="s">
        <v>196</v>
      </c>
      <c r="H5" s="21" t="s">
        <v>46</v>
      </c>
      <c r="I5" s="125"/>
    </row>
    <row r="6" spans="1:9" ht="17.25">
      <c r="A6" s="126" t="s">
        <v>0</v>
      </c>
      <c r="B6" s="126"/>
      <c r="C6" s="126"/>
      <c r="D6" s="126"/>
      <c r="E6" s="126"/>
      <c r="F6" s="126"/>
      <c r="G6" s="126"/>
      <c r="H6" s="126"/>
      <c r="I6" s="127"/>
    </row>
    <row r="7" spans="1:9" s="73" customFormat="1" ht="18">
      <c r="A7" s="71" t="s">
        <v>15</v>
      </c>
      <c r="B7" s="101" t="s">
        <v>136</v>
      </c>
      <c r="C7" s="85">
        <f>C8+C10+C12+C16+C20+C24+C28+C30+C36+C33+C38+C46</f>
        <v>678548.9</v>
      </c>
      <c r="D7" s="85">
        <f>D8+D10+D12+D16+D20+D24+D28+D30+D36+D33+D38+D46</f>
        <v>162817.50000000003</v>
      </c>
      <c r="E7" s="85">
        <f>SUM(D7/C7*100)</f>
        <v>23.99495452722715</v>
      </c>
      <c r="F7" s="85">
        <f>F8+F10+F12+F16+F20+F24+F28+F30+F36+F33+F38+F46</f>
        <v>826556.2000000001</v>
      </c>
      <c r="G7" s="85">
        <f>G8+G10+G12+G16+G20+G24+G28+G30+G36+G33+G38+G46</f>
        <v>183391.19999999998</v>
      </c>
      <c r="H7" s="85">
        <f>SUM(G7/F7*100)</f>
        <v>22.18738423352217</v>
      </c>
      <c r="I7" s="85">
        <f>G7/D7%</f>
        <v>112.63604956469665</v>
      </c>
    </row>
    <row r="8" spans="1:9" s="73" customFormat="1" ht="18">
      <c r="A8" s="71" t="s">
        <v>215</v>
      </c>
      <c r="B8" s="101" t="s">
        <v>137</v>
      </c>
      <c r="C8" s="85">
        <f aca="true" t="shared" si="0" ref="C8:I8">C9</f>
        <v>335430.1</v>
      </c>
      <c r="D8" s="85">
        <f t="shared" si="0"/>
        <v>78597.5</v>
      </c>
      <c r="E8" s="85">
        <f t="shared" si="0"/>
        <v>23.431856592476347</v>
      </c>
      <c r="F8" s="85">
        <f t="shared" si="0"/>
        <v>382549.6</v>
      </c>
      <c r="G8" s="85">
        <f t="shared" si="0"/>
        <v>74047</v>
      </c>
      <c r="H8" s="85">
        <f t="shared" si="0"/>
        <v>19.35618283223927</v>
      </c>
      <c r="I8" s="85">
        <f t="shared" si="0"/>
        <v>94.2103756480804</v>
      </c>
    </row>
    <row r="9" spans="1:9" s="26" customFormat="1" ht="18">
      <c r="A9" s="30" t="s">
        <v>3</v>
      </c>
      <c r="B9" s="102" t="s">
        <v>138</v>
      </c>
      <c r="C9" s="22">
        <v>335430.1</v>
      </c>
      <c r="D9" s="22">
        <v>78597.5</v>
      </c>
      <c r="E9" s="22">
        <f aca="true" t="shared" si="1" ref="E9:E18">SUM(D9/C9*100)</f>
        <v>23.431856592476347</v>
      </c>
      <c r="F9" s="22">
        <v>382549.6</v>
      </c>
      <c r="G9" s="22">
        <v>74047</v>
      </c>
      <c r="H9" s="22">
        <f aca="true" t="shared" si="2" ref="H9:H49">SUM(G9/F9*100)</f>
        <v>19.35618283223927</v>
      </c>
      <c r="I9" s="22">
        <f>G9/D9%</f>
        <v>94.2103756480804</v>
      </c>
    </row>
    <row r="10" spans="1:9" s="76" customFormat="1" ht="54">
      <c r="A10" s="29" t="s">
        <v>139</v>
      </c>
      <c r="B10" s="103" t="s">
        <v>140</v>
      </c>
      <c r="C10" s="85">
        <f>C11</f>
        <v>39583.3</v>
      </c>
      <c r="D10" s="85">
        <f>D11</f>
        <v>8614.4</v>
      </c>
      <c r="E10" s="85">
        <f t="shared" si="1"/>
        <v>21.762713063337312</v>
      </c>
      <c r="F10" s="85">
        <f>F11</f>
        <v>39934.9</v>
      </c>
      <c r="G10" s="85">
        <f>G11</f>
        <v>8954.3</v>
      </c>
      <c r="H10" s="85">
        <f t="shared" si="2"/>
        <v>22.422242199179163</v>
      </c>
      <c r="I10" s="85">
        <f aca="true" t="shared" si="3" ref="I10:I49">G10/D10%</f>
        <v>103.94571879643388</v>
      </c>
    </row>
    <row r="11" spans="1:9" s="26" customFormat="1" ht="54">
      <c r="A11" s="77" t="s">
        <v>189</v>
      </c>
      <c r="B11" s="102" t="s">
        <v>141</v>
      </c>
      <c r="C11" s="22">
        <v>39583.3</v>
      </c>
      <c r="D11" s="22">
        <v>8614.4</v>
      </c>
      <c r="E11" s="22">
        <f t="shared" si="1"/>
        <v>21.762713063337312</v>
      </c>
      <c r="F11" s="22">
        <v>39934.9</v>
      </c>
      <c r="G11" s="22">
        <v>8954.3</v>
      </c>
      <c r="H11" s="22">
        <f t="shared" si="2"/>
        <v>22.422242199179163</v>
      </c>
      <c r="I11" s="22">
        <f t="shared" si="3"/>
        <v>103.94571879643388</v>
      </c>
    </row>
    <row r="12" spans="1:9" s="76" customFormat="1" ht="18">
      <c r="A12" s="29" t="s">
        <v>142</v>
      </c>
      <c r="B12" s="103" t="s">
        <v>143</v>
      </c>
      <c r="C12" s="85">
        <f>SUM(C13:C15)</f>
        <v>43603.6</v>
      </c>
      <c r="D12" s="85">
        <f>SUM(D13:D15)</f>
        <v>21611.1</v>
      </c>
      <c r="E12" s="85">
        <f t="shared" si="1"/>
        <v>49.56265079030172</v>
      </c>
      <c r="F12" s="85">
        <f>SUM(F13:F15)</f>
        <v>28228</v>
      </c>
      <c r="G12" s="85">
        <f>SUM(G13:G15)</f>
        <v>36656.5</v>
      </c>
      <c r="H12" s="85">
        <f t="shared" si="2"/>
        <v>129.85865098483777</v>
      </c>
      <c r="I12" s="85">
        <f t="shared" si="3"/>
        <v>169.6188532744747</v>
      </c>
    </row>
    <row r="13" spans="1:9" s="26" customFormat="1" ht="18">
      <c r="A13" s="30" t="s">
        <v>9</v>
      </c>
      <c r="B13" s="102" t="s">
        <v>144</v>
      </c>
      <c r="C13" s="22">
        <v>28428</v>
      </c>
      <c r="D13" s="22">
        <v>8348.5</v>
      </c>
      <c r="E13" s="22">
        <f t="shared" si="1"/>
        <v>29.367173209511748</v>
      </c>
      <c r="F13" s="22">
        <v>6500</v>
      </c>
      <c r="G13" s="22">
        <v>6528.9</v>
      </c>
      <c r="H13" s="22">
        <f t="shared" si="2"/>
        <v>100.44461538461537</v>
      </c>
      <c r="I13" s="22">
        <f t="shared" si="3"/>
        <v>78.20446786847937</v>
      </c>
    </row>
    <row r="14" spans="1:9" s="26" customFormat="1" ht="18">
      <c r="A14" s="30" t="s">
        <v>16</v>
      </c>
      <c r="B14" s="102" t="s">
        <v>145</v>
      </c>
      <c r="C14" s="22">
        <v>12496.6</v>
      </c>
      <c r="D14" s="22">
        <v>12447.3</v>
      </c>
      <c r="E14" s="22">
        <f t="shared" si="1"/>
        <v>99.60549269401277</v>
      </c>
      <c r="F14" s="22">
        <v>19028</v>
      </c>
      <c r="G14" s="22">
        <v>27022.6</v>
      </c>
      <c r="H14" s="22">
        <f t="shared" si="2"/>
        <v>142.0149253731343</v>
      </c>
      <c r="I14" s="22">
        <f t="shared" si="3"/>
        <v>217.0960770608887</v>
      </c>
    </row>
    <row r="15" spans="1:9" s="26" customFormat="1" ht="54">
      <c r="A15" s="30" t="s">
        <v>39</v>
      </c>
      <c r="B15" s="102" t="s">
        <v>146</v>
      </c>
      <c r="C15" s="22">
        <v>2679</v>
      </c>
      <c r="D15" s="22">
        <v>815.3</v>
      </c>
      <c r="E15" s="22">
        <f t="shared" si="1"/>
        <v>30.432997387084733</v>
      </c>
      <c r="F15" s="22">
        <v>2700</v>
      </c>
      <c r="G15" s="22">
        <v>3105</v>
      </c>
      <c r="H15" s="22">
        <f t="shared" si="2"/>
        <v>114.99999999999999</v>
      </c>
      <c r="I15" s="22">
        <f t="shared" si="3"/>
        <v>380.8414080706489</v>
      </c>
    </row>
    <row r="16" spans="1:9" s="76" customFormat="1" ht="18">
      <c r="A16" s="29" t="s">
        <v>147</v>
      </c>
      <c r="B16" s="103" t="s">
        <v>148</v>
      </c>
      <c r="C16" s="85">
        <f>SUM(C17:C19)</f>
        <v>76983.7</v>
      </c>
      <c r="D16" s="85">
        <f>SUM(D17:D19)</f>
        <v>10730.8</v>
      </c>
      <c r="E16" s="31">
        <f t="shared" si="1"/>
        <v>13.939054631045272</v>
      </c>
      <c r="F16" s="85">
        <f>SUM(F17:F19)</f>
        <v>171988.3</v>
      </c>
      <c r="G16" s="85">
        <f>SUM(G17:G19)</f>
        <v>18591.7</v>
      </c>
      <c r="H16" s="31">
        <f t="shared" si="2"/>
        <v>10.80986322906849</v>
      </c>
      <c r="I16" s="31">
        <f t="shared" si="3"/>
        <v>173.2554888731502</v>
      </c>
    </row>
    <row r="17" spans="1:9" s="26" customFormat="1" ht="18">
      <c r="A17" s="30" t="s">
        <v>44</v>
      </c>
      <c r="B17" s="102" t="s">
        <v>149</v>
      </c>
      <c r="C17" s="22">
        <v>32001</v>
      </c>
      <c r="D17" s="22">
        <v>2457.5</v>
      </c>
      <c r="E17" s="22">
        <f t="shared" si="1"/>
        <v>7.679447517265086</v>
      </c>
      <c r="F17" s="22">
        <v>33646</v>
      </c>
      <c r="G17" s="22">
        <v>1697.2</v>
      </c>
      <c r="H17" s="22">
        <f t="shared" si="2"/>
        <v>5.044284610354872</v>
      </c>
      <c r="I17" s="22">
        <f t="shared" si="3"/>
        <v>69.0620549338759</v>
      </c>
    </row>
    <row r="18" spans="1:9" s="26" customFormat="1" ht="18">
      <c r="A18" s="30" t="s">
        <v>5</v>
      </c>
      <c r="B18" s="102" t="s">
        <v>150</v>
      </c>
      <c r="C18" s="22">
        <v>44982.7</v>
      </c>
      <c r="D18" s="22">
        <v>8273.3</v>
      </c>
      <c r="E18" s="22">
        <f t="shared" si="1"/>
        <v>18.39218188325734</v>
      </c>
      <c r="F18" s="22">
        <v>50807.5</v>
      </c>
      <c r="G18" s="22">
        <v>7424.1</v>
      </c>
      <c r="H18" s="22">
        <f t="shared" si="2"/>
        <v>14.612212763863603</v>
      </c>
      <c r="I18" s="22">
        <f t="shared" si="3"/>
        <v>89.73565566339914</v>
      </c>
    </row>
    <row r="19" spans="1:9" s="26" customFormat="1" ht="18">
      <c r="A19" s="30" t="s">
        <v>229</v>
      </c>
      <c r="B19" s="102" t="s">
        <v>230</v>
      </c>
      <c r="C19" s="22">
        <v>0</v>
      </c>
      <c r="D19" s="22">
        <v>0</v>
      </c>
      <c r="E19" s="22" t="e">
        <f aca="true" t="shared" si="4" ref="E19:E35">SUM(D19/C19*100)</f>
        <v>#DIV/0!</v>
      </c>
      <c r="F19" s="22">
        <v>87534.8</v>
      </c>
      <c r="G19" s="22">
        <v>9470.4</v>
      </c>
      <c r="H19" s="22">
        <f>SUM(G19/F19*100)</f>
        <v>10.819011410319094</v>
      </c>
      <c r="I19" s="22" t="e">
        <f>G19/D19%</f>
        <v>#DIV/0!</v>
      </c>
    </row>
    <row r="20" spans="1:9" s="76" customFormat="1" ht="18">
      <c r="A20" s="29" t="s">
        <v>4</v>
      </c>
      <c r="B20" s="103" t="s">
        <v>151</v>
      </c>
      <c r="C20" s="85">
        <f>SUM(C21:C23)</f>
        <v>10321</v>
      </c>
      <c r="D20" s="85">
        <f>SUM(D21:D23)</f>
        <v>3359.1</v>
      </c>
      <c r="E20" s="85">
        <f t="shared" si="4"/>
        <v>32.546264896812325</v>
      </c>
      <c r="F20" s="85">
        <f>SUM(F21:F23)</f>
        <v>9290.3</v>
      </c>
      <c r="G20" s="85">
        <f>SUM(G21:G23)</f>
        <v>2595.4</v>
      </c>
      <c r="H20" s="85">
        <f>SUM(G20/F20*100)</f>
        <v>27.936665123838843</v>
      </c>
      <c r="I20" s="85">
        <f>G20/D20%</f>
        <v>77.26474353249382</v>
      </c>
    </row>
    <row r="21" spans="1:9" s="26" customFormat="1" ht="54">
      <c r="A21" s="77" t="s">
        <v>190</v>
      </c>
      <c r="B21" s="102" t="s">
        <v>152</v>
      </c>
      <c r="C21" s="22">
        <v>10252</v>
      </c>
      <c r="D21" s="22">
        <v>3304</v>
      </c>
      <c r="E21" s="22">
        <f t="shared" si="4"/>
        <v>32.22785797893094</v>
      </c>
      <c r="F21" s="22">
        <v>9243.3</v>
      </c>
      <c r="G21" s="22">
        <v>2571.8</v>
      </c>
      <c r="H21" s="22">
        <f t="shared" si="2"/>
        <v>27.823396406045465</v>
      </c>
      <c r="I21" s="22">
        <f t="shared" si="3"/>
        <v>77.83898305084746</v>
      </c>
    </row>
    <row r="22" spans="1:9" s="26" customFormat="1" ht="90">
      <c r="A22" s="77" t="s">
        <v>191</v>
      </c>
      <c r="B22" s="102" t="s">
        <v>153</v>
      </c>
      <c r="C22" s="22">
        <v>69</v>
      </c>
      <c r="D22" s="22">
        <v>10.1</v>
      </c>
      <c r="E22" s="22">
        <f t="shared" si="4"/>
        <v>14.637681159420291</v>
      </c>
      <c r="F22" s="22">
        <v>47</v>
      </c>
      <c r="G22" s="22">
        <v>18.6</v>
      </c>
      <c r="H22" s="22">
        <f>SUM(G22/F22*100)</f>
        <v>39.57446808510638</v>
      </c>
      <c r="I22" s="22">
        <f>G22/D22%</f>
        <v>184.15841584158417</v>
      </c>
    </row>
    <row r="23" spans="1:9" s="26" customFormat="1" ht="54">
      <c r="A23" s="77" t="s">
        <v>192</v>
      </c>
      <c r="B23" s="102" t="s">
        <v>193</v>
      </c>
      <c r="C23" s="22">
        <v>0</v>
      </c>
      <c r="D23" s="22">
        <v>45</v>
      </c>
      <c r="E23" s="22" t="e">
        <f t="shared" si="4"/>
        <v>#DIV/0!</v>
      </c>
      <c r="F23" s="22">
        <v>0</v>
      </c>
      <c r="G23" s="22">
        <v>5</v>
      </c>
      <c r="H23" s="22" t="e">
        <f>SUM(G23/F23*100)</f>
        <v>#DIV/0!</v>
      </c>
      <c r="I23" s="22">
        <v>0</v>
      </c>
    </row>
    <row r="24" spans="1:9" s="76" customFormat="1" ht="36">
      <c r="A24" s="29" t="s">
        <v>10</v>
      </c>
      <c r="B24" s="103" t="s">
        <v>154</v>
      </c>
      <c r="C24" s="85">
        <f>SUM(C25:C27)</f>
        <v>10651.4</v>
      </c>
      <c r="D24" s="85">
        <f>SUM(D25:D27)</f>
        <v>3531.8</v>
      </c>
      <c r="E24" s="85">
        <f t="shared" si="4"/>
        <v>33.15808250558612</v>
      </c>
      <c r="F24" s="85">
        <f>SUM(F25:F27)</f>
        <v>18785.6</v>
      </c>
      <c r="G24" s="85">
        <f>SUM(G25:G27)</f>
        <v>3240.3</v>
      </c>
      <c r="H24" s="85">
        <f t="shared" si="2"/>
        <v>17.24885018311899</v>
      </c>
      <c r="I24" s="85">
        <f t="shared" si="3"/>
        <v>91.74641825697944</v>
      </c>
    </row>
    <row r="25" spans="1:9" s="26" customFormat="1" ht="162">
      <c r="A25" s="77" t="s">
        <v>155</v>
      </c>
      <c r="B25" s="102" t="s">
        <v>156</v>
      </c>
      <c r="C25" s="22">
        <v>7508.4</v>
      </c>
      <c r="D25" s="22">
        <v>2234.2</v>
      </c>
      <c r="E25" s="22">
        <f t="shared" si="4"/>
        <v>29.756006605934687</v>
      </c>
      <c r="F25" s="22">
        <v>14642.6</v>
      </c>
      <c r="G25" s="22">
        <v>1915.9</v>
      </c>
      <c r="H25" s="22">
        <f t="shared" si="2"/>
        <v>13.084424897217708</v>
      </c>
      <c r="I25" s="22">
        <f t="shared" si="3"/>
        <v>85.75328976814968</v>
      </c>
    </row>
    <row r="26" spans="1:9" s="26" customFormat="1" ht="54">
      <c r="A26" s="77" t="s">
        <v>157</v>
      </c>
      <c r="B26" s="102" t="s">
        <v>158</v>
      </c>
      <c r="C26" s="22">
        <v>100</v>
      </c>
      <c r="D26" s="22">
        <v>14.8</v>
      </c>
      <c r="E26" s="22">
        <f t="shared" si="4"/>
        <v>14.800000000000002</v>
      </c>
      <c r="F26" s="22">
        <v>100</v>
      </c>
      <c r="G26" s="22">
        <v>30</v>
      </c>
      <c r="H26" s="22">
        <f>SUM(G26/F26*100)</f>
        <v>30</v>
      </c>
      <c r="I26" s="22">
        <f t="shared" si="3"/>
        <v>202.70270270270268</v>
      </c>
    </row>
    <row r="27" spans="1:9" s="26" customFormat="1" ht="162">
      <c r="A27" s="77" t="s">
        <v>159</v>
      </c>
      <c r="B27" s="102" t="s">
        <v>160</v>
      </c>
      <c r="C27" s="22">
        <v>3043</v>
      </c>
      <c r="D27" s="22">
        <v>1282.8</v>
      </c>
      <c r="E27" s="22">
        <f t="shared" si="4"/>
        <v>42.15576733486691</v>
      </c>
      <c r="F27" s="22">
        <v>4043</v>
      </c>
      <c r="G27" s="22">
        <v>1294.4</v>
      </c>
      <c r="H27" s="22">
        <f>SUM(G27/F27*100)</f>
        <v>32.01582982933465</v>
      </c>
      <c r="I27" s="22">
        <f>G27/D27%</f>
        <v>100.90427190520737</v>
      </c>
    </row>
    <row r="28" spans="1:9" s="76" customFormat="1" ht="36">
      <c r="A28" s="78" t="s">
        <v>11</v>
      </c>
      <c r="B28" s="103" t="s">
        <v>161</v>
      </c>
      <c r="C28" s="85">
        <f>C29</f>
        <v>960</v>
      </c>
      <c r="D28" s="85">
        <f>D29</f>
        <v>414.6</v>
      </c>
      <c r="E28" s="110">
        <f t="shared" si="4"/>
        <v>43.1875</v>
      </c>
      <c r="F28" s="85">
        <f>F29</f>
        <v>684.6</v>
      </c>
      <c r="G28" s="85">
        <f>G29</f>
        <v>185.4</v>
      </c>
      <c r="H28" s="110">
        <f>SUM(G28/F28*100)</f>
        <v>27.081507449605606</v>
      </c>
      <c r="I28" s="110">
        <f>G28/D28%</f>
        <v>44.7178002894356</v>
      </c>
    </row>
    <row r="29" spans="1:9" s="26" customFormat="1" ht="36">
      <c r="A29" s="77" t="s">
        <v>162</v>
      </c>
      <c r="B29" s="102" t="s">
        <v>163</v>
      </c>
      <c r="C29" s="22">
        <v>960</v>
      </c>
      <c r="D29" s="22">
        <v>414.6</v>
      </c>
      <c r="E29" s="22">
        <f t="shared" si="4"/>
        <v>43.1875</v>
      </c>
      <c r="F29" s="22">
        <v>684.6</v>
      </c>
      <c r="G29" s="22">
        <v>185.4</v>
      </c>
      <c r="H29" s="22">
        <f t="shared" si="2"/>
        <v>27.081507449605606</v>
      </c>
      <c r="I29" s="22">
        <f t="shared" si="3"/>
        <v>44.7178002894356</v>
      </c>
    </row>
    <row r="30" spans="1:9" s="76" customFormat="1" ht="54">
      <c r="A30" s="79" t="s">
        <v>164</v>
      </c>
      <c r="B30" s="103" t="s">
        <v>165</v>
      </c>
      <c r="C30" s="85">
        <f>SUM(C31:C32)</f>
        <v>148742.4</v>
      </c>
      <c r="D30" s="85">
        <f>SUM(D31:D32)</f>
        <v>33367.4</v>
      </c>
      <c r="E30" s="85">
        <f t="shared" si="4"/>
        <v>22.4330117034551</v>
      </c>
      <c r="F30" s="85">
        <f>SUM(F31:F32)</f>
        <v>160777.9</v>
      </c>
      <c r="G30" s="85">
        <f>SUM(G31:G32)</f>
        <v>34683.2</v>
      </c>
      <c r="H30" s="85">
        <f>SUM(G30/F30*100)</f>
        <v>21.57211905367591</v>
      </c>
      <c r="I30" s="85">
        <f>G30/D30%</f>
        <v>103.94336987598672</v>
      </c>
    </row>
    <row r="31" spans="1:9" s="26" customFormat="1" ht="18">
      <c r="A31" s="30" t="s">
        <v>6</v>
      </c>
      <c r="B31" s="102" t="s">
        <v>166</v>
      </c>
      <c r="C31" s="22">
        <v>148692.6</v>
      </c>
      <c r="D31" s="22">
        <v>33352.8</v>
      </c>
      <c r="E31" s="22">
        <f t="shared" si="4"/>
        <v>22.430706033790518</v>
      </c>
      <c r="F31" s="22">
        <v>160726.9</v>
      </c>
      <c r="G31" s="22">
        <v>34683.2</v>
      </c>
      <c r="H31" s="22">
        <f t="shared" si="2"/>
        <v>21.57896406886464</v>
      </c>
      <c r="I31" s="22">
        <f t="shared" si="3"/>
        <v>103.9888704996282</v>
      </c>
    </row>
    <row r="32" spans="1:9" s="26" customFormat="1" ht="36">
      <c r="A32" s="30" t="s">
        <v>167</v>
      </c>
      <c r="B32" s="102" t="s">
        <v>168</v>
      </c>
      <c r="C32" s="22">
        <v>49.8</v>
      </c>
      <c r="D32" s="22">
        <v>14.6</v>
      </c>
      <c r="E32" s="22">
        <f t="shared" si="4"/>
        <v>29.317269076305223</v>
      </c>
      <c r="F32" s="22">
        <v>51</v>
      </c>
      <c r="G32" s="22">
        <v>0</v>
      </c>
      <c r="H32" s="22">
        <f t="shared" si="2"/>
        <v>0</v>
      </c>
      <c r="I32" s="22">
        <f t="shared" si="3"/>
        <v>0</v>
      </c>
    </row>
    <row r="33" spans="1:9" s="80" customFormat="1" ht="36">
      <c r="A33" s="29" t="s">
        <v>7</v>
      </c>
      <c r="B33" s="103" t="s">
        <v>169</v>
      </c>
      <c r="C33" s="85">
        <f>SUM(C34:C35)</f>
        <v>12273.4</v>
      </c>
      <c r="D33" s="85">
        <f>SUM(D34:D35)</f>
        <v>2031.2</v>
      </c>
      <c r="E33" s="85">
        <f t="shared" si="4"/>
        <v>16.54961135463686</v>
      </c>
      <c r="F33" s="85">
        <f>SUM(F34:F35)</f>
        <v>10084.5</v>
      </c>
      <c r="G33" s="85">
        <f>SUM(G34:G35)</f>
        <v>2399.4</v>
      </c>
      <c r="H33" s="85">
        <f t="shared" si="2"/>
        <v>23.792949576082105</v>
      </c>
      <c r="I33" s="85">
        <f t="shared" si="3"/>
        <v>118.12721543914927</v>
      </c>
    </row>
    <row r="34" spans="1:9" s="26" customFormat="1" ht="144">
      <c r="A34" s="77" t="s">
        <v>170</v>
      </c>
      <c r="B34" s="102" t="s">
        <v>171</v>
      </c>
      <c r="C34" s="22">
        <v>10000</v>
      </c>
      <c r="D34" s="22">
        <v>890.7</v>
      </c>
      <c r="E34" s="22">
        <f t="shared" si="4"/>
        <v>8.907000000000002</v>
      </c>
      <c r="F34" s="22">
        <v>6999.1</v>
      </c>
      <c r="G34" s="22">
        <v>164.3</v>
      </c>
      <c r="H34" s="22">
        <f t="shared" si="2"/>
        <v>2.3474446714577586</v>
      </c>
      <c r="I34" s="22">
        <f t="shared" si="3"/>
        <v>18.44616593690356</v>
      </c>
    </row>
    <row r="35" spans="1:9" s="26" customFormat="1" ht="72">
      <c r="A35" s="77" t="s">
        <v>172</v>
      </c>
      <c r="B35" s="102" t="s">
        <v>173</v>
      </c>
      <c r="C35" s="22">
        <v>2273.4</v>
      </c>
      <c r="D35" s="22">
        <v>1140.5</v>
      </c>
      <c r="E35" s="22">
        <f t="shared" si="4"/>
        <v>50.16715052344506</v>
      </c>
      <c r="F35" s="22">
        <v>3085.4</v>
      </c>
      <c r="G35" s="22">
        <v>2235.1</v>
      </c>
      <c r="H35" s="22">
        <f t="shared" si="2"/>
        <v>72.44117456407596</v>
      </c>
      <c r="I35" s="22">
        <f t="shared" si="3"/>
        <v>195.9754493643139</v>
      </c>
    </row>
    <row r="36" spans="1:9" s="76" customFormat="1" ht="36">
      <c r="A36" s="29" t="s">
        <v>40</v>
      </c>
      <c r="B36" s="104" t="s">
        <v>174</v>
      </c>
      <c r="C36" s="85">
        <f aca="true" t="shared" si="5" ref="C36:I36">C37</f>
        <v>0</v>
      </c>
      <c r="D36" s="85">
        <f t="shared" si="5"/>
        <v>59.5</v>
      </c>
      <c r="E36" s="85">
        <f t="shared" si="5"/>
        <v>0</v>
      </c>
      <c r="F36" s="85">
        <f t="shared" si="5"/>
        <v>0</v>
      </c>
      <c r="G36" s="85">
        <f t="shared" si="5"/>
        <v>0</v>
      </c>
      <c r="H36" s="85">
        <f t="shared" si="5"/>
        <v>0</v>
      </c>
      <c r="I36" s="85">
        <f t="shared" si="5"/>
        <v>0</v>
      </c>
    </row>
    <row r="37" spans="1:9" s="26" customFormat="1" ht="72">
      <c r="A37" s="30" t="s">
        <v>175</v>
      </c>
      <c r="B37" s="105" t="s">
        <v>176</v>
      </c>
      <c r="C37" s="22">
        <v>0</v>
      </c>
      <c r="D37" s="22">
        <v>59.5</v>
      </c>
      <c r="E37" s="22"/>
      <c r="F37" s="22">
        <v>0</v>
      </c>
      <c r="G37" s="22">
        <v>0</v>
      </c>
      <c r="H37" s="22"/>
      <c r="I37" s="22"/>
    </row>
    <row r="38" spans="1:9" s="80" customFormat="1" ht="36">
      <c r="A38" s="29" t="s">
        <v>38</v>
      </c>
      <c r="B38" s="103" t="s">
        <v>177</v>
      </c>
      <c r="C38" s="85">
        <f>SUM(C39:C45)</f>
        <v>0</v>
      </c>
      <c r="D38" s="85">
        <f>SUM(D39:D45)</f>
        <v>468.2</v>
      </c>
      <c r="E38" s="85" t="e">
        <f aca="true" t="shared" si="6" ref="E38:E45">SUM(D38/C38*100)</f>
        <v>#DIV/0!</v>
      </c>
      <c r="F38" s="85">
        <f>SUM(F39:F45)</f>
        <v>1000</v>
      </c>
      <c r="G38" s="85">
        <f>SUM(G39:G45)</f>
        <v>368.7</v>
      </c>
      <c r="H38" s="85">
        <f t="shared" si="2"/>
        <v>36.87</v>
      </c>
      <c r="I38" s="85">
        <f t="shared" si="3"/>
        <v>78.74839812046135</v>
      </c>
    </row>
    <row r="39" spans="1:9" s="26" customFormat="1" ht="54">
      <c r="A39" s="77" t="s">
        <v>209</v>
      </c>
      <c r="B39" s="106" t="s">
        <v>210</v>
      </c>
      <c r="C39" s="22">
        <v>0</v>
      </c>
      <c r="D39" s="22">
        <v>113.3</v>
      </c>
      <c r="E39" s="22" t="e">
        <f t="shared" si="6"/>
        <v>#DIV/0!</v>
      </c>
      <c r="F39" s="22">
        <v>462.3</v>
      </c>
      <c r="G39" s="22">
        <v>129.1</v>
      </c>
      <c r="H39" s="22">
        <f>SUM(G39/F39*100)</f>
        <v>27.925589444083926</v>
      </c>
      <c r="I39" s="22">
        <f>G39/D39%</f>
        <v>113.94527802294792</v>
      </c>
    </row>
    <row r="40" spans="1:9" s="26" customFormat="1" ht="72">
      <c r="A40" s="77" t="s">
        <v>225</v>
      </c>
      <c r="B40" s="106" t="s">
        <v>224</v>
      </c>
      <c r="C40" s="22">
        <v>0</v>
      </c>
      <c r="D40" s="22">
        <v>0</v>
      </c>
      <c r="E40" s="22" t="e">
        <f t="shared" si="6"/>
        <v>#DIV/0!</v>
      </c>
      <c r="F40" s="22">
        <v>147</v>
      </c>
      <c r="G40" s="22">
        <v>142.3</v>
      </c>
      <c r="H40" s="22">
        <f t="shared" si="2"/>
        <v>96.80272108843539</v>
      </c>
      <c r="I40" s="22" t="e">
        <f t="shared" si="3"/>
        <v>#DIV/0!</v>
      </c>
    </row>
    <row r="41" spans="1:9" s="26" customFormat="1" ht="108">
      <c r="A41" s="77" t="s">
        <v>178</v>
      </c>
      <c r="B41" s="106" t="s">
        <v>179</v>
      </c>
      <c r="C41" s="22">
        <v>0</v>
      </c>
      <c r="D41" s="22">
        <v>0</v>
      </c>
      <c r="E41" s="22" t="e">
        <f t="shared" si="6"/>
        <v>#DIV/0!</v>
      </c>
      <c r="F41" s="22">
        <v>0</v>
      </c>
      <c r="G41" s="22">
        <v>0</v>
      </c>
      <c r="H41" s="22" t="e">
        <f t="shared" si="2"/>
        <v>#DIV/0!</v>
      </c>
      <c r="I41" s="22" t="e">
        <f t="shared" si="3"/>
        <v>#DIV/0!</v>
      </c>
    </row>
    <row r="42" spans="1:9" s="26" customFormat="1" ht="216" hidden="1">
      <c r="A42" s="117" t="s">
        <v>213</v>
      </c>
      <c r="B42" s="106" t="s">
        <v>212</v>
      </c>
      <c r="C42" s="22">
        <v>0</v>
      </c>
      <c r="D42" s="22">
        <v>17.5</v>
      </c>
      <c r="E42" s="22" t="e">
        <f t="shared" si="6"/>
        <v>#DIV/0!</v>
      </c>
      <c r="F42" s="22">
        <v>363</v>
      </c>
      <c r="G42" s="22">
        <v>50</v>
      </c>
      <c r="H42" s="22">
        <f>SUM(G42/F42*100)</f>
        <v>13.774104683195592</v>
      </c>
      <c r="I42" s="22">
        <f>G42/D42%</f>
        <v>285.7142857142857</v>
      </c>
    </row>
    <row r="43" spans="1:9" s="26" customFormat="1" ht="126" hidden="1">
      <c r="A43" s="77" t="s">
        <v>180</v>
      </c>
      <c r="B43" s="106" t="s">
        <v>181</v>
      </c>
      <c r="C43" s="22">
        <v>0</v>
      </c>
      <c r="D43" s="22">
        <v>0</v>
      </c>
      <c r="E43" s="22" t="e">
        <f t="shared" si="6"/>
        <v>#DIV/0!</v>
      </c>
      <c r="F43" s="22">
        <v>0</v>
      </c>
      <c r="G43" s="22">
        <v>0</v>
      </c>
      <c r="H43" s="22" t="e">
        <f t="shared" si="2"/>
        <v>#DIV/0!</v>
      </c>
      <c r="I43" s="22" t="e">
        <f t="shared" si="3"/>
        <v>#DIV/0!</v>
      </c>
    </row>
    <row r="44" spans="1:9" s="26" customFormat="1" ht="36">
      <c r="A44" s="77" t="s">
        <v>211</v>
      </c>
      <c r="B44" s="106" t="s">
        <v>214</v>
      </c>
      <c r="C44" s="22">
        <v>0</v>
      </c>
      <c r="D44" s="22">
        <v>337.4</v>
      </c>
      <c r="E44" s="22" t="e">
        <f t="shared" si="6"/>
        <v>#DIV/0!</v>
      </c>
      <c r="F44" s="22">
        <v>27.7</v>
      </c>
      <c r="G44" s="22">
        <v>44.2</v>
      </c>
      <c r="H44" s="22">
        <f t="shared" si="2"/>
        <v>159.56678700361013</v>
      </c>
      <c r="I44" s="22">
        <f t="shared" si="3"/>
        <v>13.100177830468288</v>
      </c>
    </row>
    <row r="45" spans="1:9" s="26" customFormat="1" ht="42" customHeight="1">
      <c r="A45" s="77" t="s">
        <v>227</v>
      </c>
      <c r="B45" s="105" t="s">
        <v>226</v>
      </c>
      <c r="C45" s="22">
        <v>0</v>
      </c>
      <c r="D45" s="22">
        <v>0</v>
      </c>
      <c r="E45" s="22" t="e">
        <f t="shared" si="6"/>
        <v>#DIV/0!</v>
      </c>
      <c r="F45" s="22">
        <v>0</v>
      </c>
      <c r="G45" s="22">
        <v>3.1</v>
      </c>
      <c r="H45" s="22" t="e">
        <f t="shared" si="2"/>
        <v>#DIV/0!</v>
      </c>
      <c r="I45" s="22" t="e">
        <f t="shared" si="3"/>
        <v>#DIV/0!</v>
      </c>
    </row>
    <row r="46" spans="1:9" s="76" customFormat="1" ht="23.25" customHeight="1">
      <c r="A46" s="29" t="s">
        <v>8</v>
      </c>
      <c r="B46" s="103" t="s">
        <v>182</v>
      </c>
      <c r="C46" s="85">
        <f>SUM(C47:C49)</f>
        <v>0</v>
      </c>
      <c r="D46" s="85">
        <f>SUM(D47:D49)</f>
        <v>31.9</v>
      </c>
      <c r="E46" s="22"/>
      <c r="F46" s="85">
        <f>SUM(F47:F49)</f>
        <v>3232.5</v>
      </c>
      <c r="G46" s="85">
        <f>SUM(G47:G49)</f>
        <v>1669.3000000000002</v>
      </c>
      <c r="H46" s="22">
        <f t="shared" si="2"/>
        <v>51.64114462490333</v>
      </c>
      <c r="I46" s="22">
        <f t="shared" si="3"/>
        <v>5232.915360501568</v>
      </c>
    </row>
    <row r="47" spans="1:9" s="76" customFormat="1" ht="18">
      <c r="A47" s="30" t="s">
        <v>183</v>
      </c>
      <c r="B47" s="102" t="s">
        <v>184</v>
      </c>
      <c r="C47" s="85">
        <v>0</v>
      </c>
      <c r="D47" s="85">
        <v>31.9</v>
      </c>
      <c r="E47" s="22"/>
      <c r="F47" s="22">
        <v>0</v>
      </c>
      <c r="G47" s="22">
        <v>9.4</v>
      </c>
      <c r="H47" s="22" t="e">
        <f t="shared" si="2"/>
        <v>#DIV/0!</v>
      </c>
      <c r="I47" s="22">
        <f t="shared" si="3"/>
        <v>29.467084639498434</v>
      </c>
    </row>
    <row r="48" spans="1:9" s="76" customFormat="1" ht="18">
      <c r="A48" s="30" t="s">
        <v>8</v>
      </c>
      <c r="B48" s="102" t="s">
        <v>228</v>
      </c>
      <c r="C48" s="85"/>
      <c r="D48" s="85"/>
      <c r="E48" s="22"/>
      <c r="F48" s="22">
        <v>1659.9</v>
      </c>
      <c r="G48" s="22">
        <v>1659.9</v>
      </c>
      <c r="H48" s="22">
        <f t="shared" si="2"/>
        <v>100</v>
      </c>
      <c r="I48" s="22" t="e">
        <f t="shared" si="3"/>
        <v>#DIV/0!</v>
      </c>
    </row>
    <row r="49" spans="1:9" s="76" customFormat="1" ht="18">
      <c r="A49" s="30" t="s">
        <v>231</v>
      </c>
      <c r="B49" s="74" t="s">
        <v>232</v>
      </c>
      <c r="C49" s="22">
        <v>0</v>
      </c>
      <c r="D49" s="22">
        <v>0</v>
      </c>
      <c r="E49" s="22"/>
      <c r="F49" s="22">
        <v>1572.6</v>
      </c>
      <c r="G49" s="22">
        <v>0</v>
      </c>
      <c r="H49" s="22">
        <f t="shared" si="2"/>
        <v>0</v>
      </c>
      <c r="I49" s="22" t="e">
        <f t="shared" si="3"/>
        <v>#DIV/0!</v>
      </c>
    </row>
    <row r="50" spans="1:9" ht="17.25">
      <c r="A50" s="64" t="s">
        <v>1</v>
      </c>
      <c r="B50" s="48" t="s">
        <v>127</v>
      </c>
      <c r="C50" s="112">
        <f>SUM(C51+C52+C53+C55+C56+C57+C54)</f>
        <v>1180319.3</v>
      </c>
      <c r="D50" s="112">
        <f>SUM(D51+D52+D53+D55+D56+D57+D54)</f>
        <v>244836.2</v>
      </c>
      <c r="E50" s="31">
        <f aca="true" t="shared" si="7" ref="E50:E57">SUM(D50/C50*100)</f>
        <v>20.74321753444174</v>
      </c>
      <c r="F50" s="112">
        <f>SUM(F51+F52+F53+F55+F56+F57+F54)</f>
        <v>1422170.9000000001</v>
      </c>
      <c r="G50" s="112">
        <f>SUM(G51+G52+G53+G55+G56+G57+G54)</f>
        <v>242204.30000000002</v>
      </c>
      <c r="H50" s="31">
        <f aca="true" t="shared" si="8" ref="H50:H57">SUM(G50/F50*100)</f>
        <v>17.030604409076293</v>
      </c>
      <c r="I50" s="31">
        <f aca="true" t="shared" si="9" ref="I50:I56">G50/D50%</f>
        <v>98.92503641209919</v>
      </c>
    </row>
    <row r="51" spans="1:9" ht="18">
      <c r="A51" s="10" t="s">
        <v>41</v>
      </c>
      <c r="B51" s="51" t="s">
        <v>202</v>
      </c>
      <c r="C51" s="11">
        <v>170129</v>
      </c>
      <c r="D51" s="11">
        <v>56709</v>
      </c>
      <c r="E51" s="22">
        <f t="shared" si="7"/>
        <v>33.3329414738228</v>
      </c>
      <c r="F51" s="11">
        <v>166405.7</v>
      </c>
      <c r="G51" s="11">
        <v>36391.8</v>
      </c>
      <c r="H51" s="22">
        <f t="shared" si="8"/>
        <v>21.869322985931372</v>
      </c>
      <c r="I51" s="22">
        <f t="shared" si="9"/>
        <v>64.17288261122573</v>
      </c>
    </row>
    <row r="52" spans="1:9" ht="18">
      <c r="A52" s="10" t="s">
        <v>42</v>
      </c>
      <c r="B52" s="51" t="s">
        <v>204</v>
      </c>
      <c r="C52" s="52">
        <v>797266.8</v>
      </c>
      <c r="D52" s="52">
        <v>169876.2</v>
      </c>
      <c r="E52" s="22">
        <f t="shared" si="7"/>
        <v>21.307321463781008</v>
      </c>
      <c r="F52" s="52">
        <v>829444.3</v>
      </c>
      <c r="G52" s="52">
        <v>181664.1</v>
      </c>
      <c r="H52" s="22">
        <f t="shared" si="8"/>
        <v>21.90190468485949</v>
      </c>
      <c r="I52" s="22">
        <f t="shared" si="9"/>
        <v>106.93911212989224</v>
      </c>
    </row>
    <row r="53" spans="1:9" ht="18">
      <c r="A53" s="10" t="s">
        <v>43</v>
      </c>
      <c r="B53" s="51" t="s">
        <v>203</v>
      </c>
      <c r="C53" s="52">
        <v>198629.1</v>
      </c>
      <c r="D53" s="52">
        <v>18253.8</v>
      </c>
      <c r="E53" s="22">
        <f t="shared" si="7"/>
        <v>9.189892115505733</v>
      </c>
      <c r="F53" s="52">
        <v>335936.8</v>
      </c>
      <c r="G53" s="52">
        <v>21440.7</v>
      </c>
      <c r="H53" s="22">
        <f t="shared" si="8"/>
        <v>6.382361206036374</v>
      </c>
      <c r="I53" s="22">
        <f t="shared" si="9"/>
        <v>117.45883049008975</v>
      </c>
    </row>
    <row r="54" spans="1:9" ht="18">
      <c r="A54" s="30" t="s">
        <v>14</v>
      </c>
      <c r="B54" s="51" t="s">
        <v>201</v>
      </c>
      <c r="C54" s="22">
        <v>45.2</v>
      </c>
      <c r="D54" s="22"/>
      <c r="E54" s="22">
        <f t="shared" si="7"/>
        <v>0</v>
      </c>
      <c r="F54" s="22">
        <v>-4.2</v>
      </c>
      <c r="G54" s="22">
        <v>-4.2</v>
      </c>
      <c r="H54" s="22">
        <f t="shared" si="8"/>
        <v>100</v>
      </c>
      <c r="I54" s="22">
        <v>0</v>
      </c>
    </row>
    <row r="55" spans="1:9" s="26" customFormat="1" ht="18">
      <c r="A55" s="30" t="s">
        <v>14</v>
      </c>
      <c r="B55" s="51" t="s">
        <v>135</v>
      </c>
      <c r="C55" s="22">
        <v>52</v>
      </c>
      <c r="D55" s="22"/>
      <c r="E55" s="22">
        <f t="shared" si="7"/>
        <v>0</v>
      </c>
      <c r="F55" s="22">
        <v>-50</v>
      </c>
      <c r="G55" s="22">
        <v>-50</v>
      </c>
      <c r="H55" s="22">
        <f t="shared" si="8"/>
        <v>100</v>
      </c>
      <c r="I55" s="22">
        <v>0</v>
      </c>
    </row>
    <row r="56" spans="1:9" ht="36">
      <c r="A56" s="10" t="s">
        <v>13</v>
      </c>
      <c r="B56" s="51" t="s">
        <v>129</v>
      </c>
      <c r="C56" s="22">
        <v>-2.8</v>
      </c>
      <c r="D56" s="22">
        <v>-2.8</v>
      </c>
      <c r="E56" s="22">
        <f t="shared" si="7"/>
        <v>100</v>
      </c>
      <c r="F56" s="22">
        <v>-131.9</v>
      </c>
      <c r="G56" s="22">
        <v>-131.9</v>
      </c>
      <c r="H56" s="22">
        <f t="shared" si="8"/>
        <v>100</v>
      </c>
      <c r="I56" s="22">
        <f t="shared" si="9"/>
        <v>4710.714285714286</v>
      </c>
    </row>
    <row r="57" spans="1:9" ht="18">
      <c r="A57" s="10" t="s">
        <v>12</v>
      </c>
      <c r="B57" s="51" t="s">
        <v>205</v>
      </c>
      <c r="C57" s="52">
        <v>14200</v>
      </c>
      <c r="D57" s="52">
        <v>0</v>
      </c>
      <c r="E57" s="22">
        <f t="shared" si="7"/>
        <v>0</v>
      </c>
      <c r="F57" s="52">
        <v>90570.2</v>
      </c>
      <c r="G57" s="52">
        <v>2893.8</v>
      </c>
      <c r="H57" s="22">
        <f t="shared" si="8"/>
        <v>3.195090658958466</v>
      </c>
      <c r="I57" s="22">
        <v>0</v>
      </c>
    </row>
    <row r="58" spans="1:9" ht="17.25">
      <c r="A58" s="12" t="s">
        <v>28</v>
      </c>
      <c r="B58" s="43"/>
      <c r="C58" s="98">
        <f>SUM(C7+C50)</f>
        <v>1858868.2000000002</v>
      </c>
      <c r="D58" s="98">
        <f>SUM(D7+D50)</f>
        <v>407653.70000000007</v>
      </c>
      <c r="E58" s="27">
        <f>SUM(D58/C58*100)</f>
        <v>21.93021000628232</v>
      </c>
      <c r="F58" s="98">
        <f>SUM(F7+F50)</f>
        <v>2248727.1</v>
      </c>
      <c r="G58" s="98">
        <f>SUM(G7+G50)</f>
        <v>425595.5</v>
      </c>
      <c r="H58" s="27">
        <f>SUM(G58/F58*100)</f>
        <v>18.926062660071114</v>
      </c>
      <c r="I58" s="27">
        <f>G58/D58%</f>
        <v>104.40123565663697</v>
      </c>
    </row>
    <row r="59" spans="1:9" ht="18">
      <c r="A59" s="126" t="s">
        <v>2</v>
      </c>
      <c r="B59" s="126"/>
      <c r="C59" s="126"/>
      <c r="D59" s="126"/>
      <c r="E59" s="126"/>
      <c r="F59" s="126"/>
      <c r="G59" s="126"/>
      <c r="H59" s="126"/>
      <c r="I59" s="88"/>
    </row>
    <row r="60" spans="1:9" ht="17.25">
      <c r="A60" s="47" t="s">
        <v>18</v>
      </c>
      <c r="B60" s="48" t="s">
        <v>50</v>
      </c>
      <c r="C60" s="49">
        <f>SUM(C61:C67)</f>
        <v>139538.3</v>
      </c>
      <c r="D60" s="49">
        <f>SUM(D61:D67)</f>
        <v>30770.9</v>
      </c>
      <c r="E60" s="50">
        <f>SUM(D60/C60*100)</f>
        <v>22.05193842837415</v>
      </c>
      <c r="F60" s="49">
        <f>SUM(F61:F67)</f>
        <v>195971.8</v>
      </c>
      <c r="G60" s="49">
        <f>SUM(G61:G67)</f>
        <v>29353.4</v>
      </c>
      <c r="H60" s="50">
        <f>SUM(G60/F60*100)</f>
        <v>14.97837954236273</v>
      </c>
      <c r="I60" s="50">
        <f>G60/D60%</f>
        <v>95.39337490941116</v>
      </c>
    </row>
    <row r="61" spans="1:10" ht="72">
      <c r="A61" s="13" t="s">
        <v>51</v>
      </c>
      <c r="B61" s="51" t="s">
        <v>52</v>
      </c>
      <c r="C61" s="97">
        <v>11056.7</v>
      </c>
      <c r="D61" s="96">
        <v>2444.1</v>
      </c>
      <c r="E61" s="54">
        <f>SUM(D61/C61*100)</f>
        <v>22.105148914233</v>
      </c>
      <c r="F61" s="97">
        <v>10976.6</v>
      </c>
      <c r="G61" s="96">
        <v>1910.9</v>
      </c>
      <c r="H61" s="54">
        <f aca="true" t="shared" si="10" ref="H61:H67">SUM(G61/F61*100)</f>
        <v>17.408851556948417</v>
      </c>
      <c r="I61" s="22">
        <f>G61/D61%</f>
        <v>78.18419868254163</v>
      </c>
      <c r="J61" s="89"/>
    </row>
    <row r="62" spans="1:9" ht="90">
      <c r="A62" s="13" t="s">
        <v>53</v>
      </c>
      <c r="B62" s="51" t="s">
        <v>54</v>
      </c>
      <c r="C62" s="97">
        <v>7475.5</v>
      </c>
      <c r="D62" s="96">
        <v>1462.7</v>
      </c>
      <c r="E62" s="54">
        <f>SUM(D62/C62*100)</f>
        <v>19.566584174971574</v>
      </c>
      <c r="F62" s="97">
        <v>6711.9</v>
      </c>
      <c r="G62" s="96">
        <v>1208.7</v>
      </c>
      <c r="H62" s="54">
        <f t="shared" si="10"/>
        <v>18.008313592276405</v>
      </c>
      <c r="I62" s="22">
        <f aca="true" t="shared" si="11" ref="I62:I67">G62/D62%</f>
        <v>82.63485335338757</v>
      </c>
    </row>
    <row r="63" spans="1:9" ht="108">
      <c r="A63" s="13" t="s">
        <v>55</v>
      </c>
      <c r="B63" s="51" t="s">
        <v>56</v>
      </c>
      <c r="C63" s="97">
        <v>59974.4</v>
      </c>
      <c r="D63" s="96">
        <v>12784.2</v>
      </c>
      <c r="E63" s="54">
        <f>SUM(D63/C63*100)</f>
        <v>21.316094867143313</v>
      </c>
      <c r="F63" s="97">
        <v>64097</v>
      </c>
      <c r="G63" s="96">
        <v>11895.7</v>
      </c>
      <c r="H63" s="54">
        <f t="shared" si="10"/>
        <v>18.55890291277283</v>
      </c>
      <c r="I63" s="22">
        <f t="shared" si="11"/>
        <v>93.0500148620954</v>
      </c>
    </row>
    <row r="64" spans="1:9" ht="72">
      <c r="A64" s="13" t="s">
        <v>57</v>
      </c>
      <c r="B64" s="51" t="s">
        <v>58</v>
      </c>
      <c r="C64" s="97">
        <v>14950.5</v>
      </c>
      <c r="D64" s="96">
        <v>3028.7</v>
      </c>
      <c r="E64" s="54">
        <f>SUM(D64/C64*100)</f>
        <v>20.25818534497174</v>
      </c>
      <c r="F64" s="97">
        <v>14519.1</v>
      </c>
      <c r="G64" s="96">
        <v>2687.7</v>
      </c>
      <c r="H64" s="54">
        <f t="shared" si="10"/>
        <v>18.51147798417257</v>
      </c>
      <c r="I64" s="22">
        <f t="shared" si="11"/>
        <v>88.7410440122825</v>
      </c>
    </row>
    <row r="65" spans="1:9" ht="36">
      <c r="A65" s="13" t="s">
        <v>59</v>
      </c>
      <c r="B65" s="51" t="s">
        <v>60</v>
      </c>
      <c r="C65" s="97"/>
      <c r="D65" s="96"/>
      <c r="E65" s="54"/>
      <c r="F65" s="97">
        <v>2793.8</v>
      </c>
      <c r="G65" s="96"/>
      <c r="H65" s="54"/>
      <c r="I65" s="22">
        <v>0</v>
      </c>
    </row>
    <row r="66" spans="1:9" ht="18">
      <c r="A66" s="13" t="s">
        <v>61</v>
      </c>
      <c r="B66" s="51" t="s">
        <v>62</v>
      </c>
      <c r="C66" s="94">
        <v>664.2</v>
      </c>
      <c r="D66" s="96"/>
      <c r="E66" s="54">
        <f aca="true" t="shared" si="12" ref="E66:E75">SUM(D66/C66*100)</f>
        <v>0</v>
      </c>
      <c r="F66" s="94">
        <v>1163.5</v>
      </c>
      <c r="G66" s="96"/>
      <c r="H66" s="54">
        <f t="shared" si="10"/>
        <v>0</v>
      </c>
      <c r="I66" s="22">
        <v>0</v>
      </c>
    </row>
    <row r="67" spans="1:9" ht="18">
      <c r="A67" s="13" t="s">
        <v>63</v>
      </c>
      <c r="B67" s="51" t="s">
        <v>64</v>
      </c>
      <c r="C67" s="94">
        <v>45417</v>
      </c>
      <c r="D67" s="95">
        <v>11051.2</v>
      </c>
      <c r="E67" s="54">
        <f t="shared" si="12"/>
        <v>24.332738842283728</v>
      </c>
      <c r="F67" s="94">
        <v>95709.9</v>
      </c>
      <c r="G67" s="95">
        <v>11650.4</v>
      </c>
      <c r="H67" s="54">
        <f t="shared" si="10"/>
        <v>12.172617461725485</v>
      </c>
      <c r="I67" s="22">
        <f t="shared" si="11"/>
        <v>105.4220356160417</v>
      </c>
    </row>
    <row r="68" spans="1:9" ht="17.25">
      <c r="A68" s="47" t="s">
        <v>19</v>
      </c>
      <c r="B68" s="53" t="s">
        <v>65</v>
      </c>
      <c r="C68" s="58">
        <f>SUM(C69)</f>
        <v>2187</v>
      </c>
      <c r="D68" s="58">
        <f>SUM(D69)</f>
        <v>467.7</v>
      </c>
      <c r="E68" s="59">
        <f t="shared" si="12"/>
        <v>21.38545953360768</v>
      </c>
      <c r="F68" s="58">
        <f>SUM(F69)</f>
        <v>2389</v>
      </c>
      <c r="G68" s="58">
        <f>SUM(G69)</f>
        <v>383</v>
      </c>
      <c r="H68" s="59">
        <f aca="true" t="shared" si="13" ref="H68:H73">SUM(G68/F68*100)</f>
        <v>16.031812473838425</v>
      </c>
      <c r="I68" s="59">
        <f aca="true" t="shared" si="14" ref="I68:I76">G68/D68%</f>
        <v>81.89010049176824</v>
      </c>
    </row>
    <row r="69" spans="1:9" ht="36">
      <c r="A69" s="55" t="s">
        <v>66</v>
      </c>
      <c r="B69" s="56" t="s">
        <v>67</v>
      </c>
      <c r="C69" s="57">
        <v>2187</v>
      </c>
      <c r="D69" s="95">
        <v>467.7</v>
      </c>
      <c r="E69" s="54">
        <f t="shared" si="12"/>
        <v>21.38545953360768</v>
      </c>
      <c r="F69" s="57">
        <v>2389</v>
      </c>
      <c r="G69" s="95">
        <v>383</v>
      </c>
      <c r="H69" s="54">
        <f t="shared" si="13"/>
        <v>16.031812473838425</v>
      </c>
      <c r="I69" s="22">
        <f t="shared" si="14"/>
        <v>81.89010049176824</v>
      </c>
    </row>
    <row r="70" spans="1:9" ht="34.5">
      <c r="A70" s="47" t="s">
        <v>20</v>
      </c>
      <c r="B70" s="53" t="s">
        <v>68</v>
      </c>
      <c r="C70" s="59">
        <f>SUM(C71:C72)</f>
        <v>5895.4</v>
      </c>
      <c r="D70" s="59">
        <f>SUM(D71:D72)</f>
        <v>1178.1</v>
      </c>
      <c r="E70" s="59">
        <f t="shared" si="12"/>
        <v>19.983376870102113</v>
      </c>
      <c r="F70" s="59">
        <f>SUM(F71:F72)</f>
        <v>6466.2</v>
      </c>
      <c r="G70" s="59">
        <f>SUM(G71:G72)</f>
        <v>1089.5</v>
      </c>
      <c r="H70" s="59">
        <f t="shared" si="13"/>
        <v>16.84915406266432</v>
      </c>
      <c r="I70" s="31">
        <f t="shared" si="14"/>
        <v>92.47941600882778</v>
      </c>
    </row>
    <row r="71" spans="1:9" ht="72">
      <c r="A71" s="55" t="s">
        <v>69</v>
      </c>
      <c r="B71" s="56" t="s">
        <v>70</v>
      </c>
      <c r="C71" s="94">
        <v>5759.4</v>
      </c>
      <c r="D71" s="96">
        <v>1178.1</v>
      </c>
      <c r="E71" s="22">
        <f t="shared" si="12"/>
        <v>20.455255755807897</v>
      </c>
      <c r="F71" s="94">
        <v>6242.7</v>
      </c>
      <c r="G71" s="96">
        <v>1089.5</v>
      </c>
      <c r="H71" s="22">
        <f t="shared" si="13"/>
        <v>17.452384384961636</v>
      </c>
      <c r="I71" s="22">
        <f t="shared" si="14"/>
        <v>92.47941600882778</v>
      </c>
    </row>
    <row r="72" spans="1:9" ht="18">
      <c r="A72" s="55" t="s">
        <v>71</v>
      </c>
      <c r="B72" s="56" t="s">
        <v>72</v>
      </c>
      <c r="C72" s="94">
        <v>136</v>
      </c>
      <c r="D72" s="96"/>
      <c r="E72" s="22">
        <f t="shared" si="12"/>
        <v>0</v>
      </c>
      <c r="F72" s="94">
        <v>223.5</v>
      </c>
      <c r="G72" s="96"/>
      <c r="H72" s="22">
        <f t="shared" si="13"/>
        <v>0</v>
      </c>
      <c r="I72" s="22">
        <v>0</v>
      </c>
    </row>
    <row r="73" spans="1:9" ht="17.25">
      <c r="A73" s="47" t="s">
        <v>21</v>
      </c>
      <c r="B73" s="53" t="s">
        <v>73</v>
      </c>
      <c r="C73" s="59">
        <f>SUM(C74:C77)</f>
        <v>117606.8</v>
      </c>
      <c r="D73" s="59">
        <f>SUM(D74:D77)</f>
        <v>8819.4</v>
      </c>
      <c r="E73" s="59">
        <f t="shared" si="12"/>
        <v>7.499056177023777</v>
      </c>
      <c r="F73" s="59">
        <f>SUM(F74:F77)</f>
        <v>182661.9</v>
      </c>
      <c r="G73" s="59">
        <f>SUM(G74:G77)</f>
        <v>14424.7</v>
      </c>
      <c r="H73" s="59">
        <f t="shared" si="13"/>
        <v>7.896939646417782</v>
      </c>
      <c r="I73" s="31">
        <f t="shared" si="14"/>
        <v>163.55647776492734</v>
      </c>
    </row>
    <row r="74" spans="1:9" ht="18">
      <c r="A74" s="13" t="s">
        <v>74</v>
      </c>
      <c r="B74" s="51" t="s">
        <v>78</v>
      </c>
      <c r="C74" s="94">
        <v>50.1</v>
      </c>
      <c r="D74" s="96"/>
      <c r="E74" s="22">
        <f t="shared" si="12"/>
        <v>0</v>
      </c>
      <c r="F74" s="94">
        <v>169.4</v>
      </c>
      <c r="G74" s="96"/>
      <c r="H74" s="22">
        <f aca="true" t="shared" si="15" ref="H74:H101">SUM(G74/F74*100)</f>
        <v>0</v>
      </c>
      <c r="I74" s="22">
        <v>0</v>
      </c>
    </row>
    <row r="75" spans="1:9" ht="18">
      <c r="A75" s="13" t="s">
        <v>79</v>
      </c>
      <c r="B75" s="51" t="s">
        <v>80</v>
      </c>
      <c r="C75" s="94">
        <v>0</v>
      </c>
      <c r="D75" s="96">
        <v>0</v>
      </c>
      <c r="E75" s="22">
        <v>0</v>
      </c>
      <c r="F75" s="94">
        <v>0</v>
      </c>
      <c r="G75" s="96">
        <v>0</v>
      </c>
      <c r="H75" s="22">
        <v>0</v>
      </c>
      <c r="I75" s="22">
        <v>0</v>
      </c>
    </row>
    <row r="76" spans="1:9" ht="36">
      <c r="A76" s="13" t="s">
        <v>75</v>
      </c>
      <c r="B76" s="51" t="s">
        <v>82</v>
      </c>
      <c r="C76" s="94">
        <v>111128.7</v>
      </c>
      <c r="D76" s="96">
        <v>7701.4</v>
      </c>
      <c r="E76" s="22">
        <v>0</v>
      </c>
      <c r="F76" s="94">
        <v>177300</v>
      </c>
      <c r="G76" s="96">
        <v>13432.6</v>
      </c>
      <c r="H76" s="22">
        <v>0</v>
      </c>
      <c r="I76" s="22">
        <f t="shared" si="14"/>
        <v>174.41763835146858</v>
      </c>
    </row>
    <row r="77" spans="1:9" ht="36">
      <c r="A77" s="13" t="s">
        <v>77</v>
      </c>
      <c r="B77" s="51" t="s">
        <v>83</v>
      </c>
      <c r="C77" s="94">
        <v>6428</v>
      </c>
      <c r="D77" s="96">
        <v>1118</v>
      </c>
      <c r="E77" s="22">
        <f aca="true" t="shared" si="16" ref="E77:E96">SUM(D77/C77*100)</f>
        <v>17.392657125077786</v>
      </c>
      <c r="F77" s="94">
        <v>5192.5</v>
      </c>
      <c r="G77" s="96">
        <v>992.1</v>
      </c>
      <c r="H77" s="22">
        <f t="shared" si="15"/>
        <v>19.10640346653828</v>
      </c>
      <c r="I77" s="22">
        <f aca="true" t="shared" si="17" ref="I77:I82">G77/D77%</f>
        <v>88.73881932021467</v>
      </c>
    </row>
    <row r="78" spans="1:9" ht="17.25">
      <c r="A78" s="47" t="s">
        <v>22</v>
      </c>
      <c r="B78" s="53" t="s">
        <v>85</v>
      </c>
      <c r="C78" s="59">
        <f>SUM(C79:C82)</f>
        <v>285171.9</v>
      </c>
      <c r="D78" s="59">
        <f>SUM(D79:D82)</f>
        <v>50536.100000000006</v>
      </c>
      <c r="E78" s="59">
        <f t="shared" si="16"/>
        <v>17.72127618464512</v>
      </c>
      <c r="F78" s="59">
        <f>SUM(F79:F82)</f>
        <v>371194.2</v>
      </c>
      <c r="G78" s="59">
        <f>SUM(G79:G82)</f>
        <v>54404.9</v>
      </c>
      <c r="H78" s="59">
        <f t="shared" si="15"/>
        <v>14.656721468169492</v>
      </c>
      <c r="I78" s="31">
        <f t="shared" si="17"/>
        <v>107.65551754092618</v>
      </c>
    </row>
    <row r="79" spans="1:9" ht="18">
      <c r="A79" s="55" t="s">
        <v>84</v>
      </c>
      <c r="B79" s="56" t="s">
        <v>86</v>
      </c>
      <c r="C79" s="94">
        <v>18007.4</v>
      </c>
      <c r="D79" s="96">
        <v>199.3</v>
      </c>
      <c r="E79" s="22">
        <f t="shared" si="16"/>
        <v>1.106767217921521</v>
      </c>
      <c r="F79" s="94">
        <v>5550.3</v>
      </c>
      <c r="G79" s="96">
        <v>442.6</v>
      </c>
      <c r="H79" s="22">
        <f t="shared" si="15"/>
        <v>7.974343729167793</v>
      </c>
      <c r="I79" s="22">
        <f t="shared" si="17"/>
        <v>222.07727044656298</v>
      </c>
    </row>
    <row r="80" spans="1:9" ht="18">
      <c r="A80" s="55" t="s">
        <v>87</v>
      </c>
      <c r="B80" s="56" t="s">
        <v>88</v>
      </c>
      <c r="C80" s="94">
        <v>3328</v>
      </c>
      <c r="D80" s="96">
        <v>797.2</v>
      </c>
      <c r="E80" s="22">
        <f t="shared" si="16"/>
        <v>23.954326923076923</v>
      </c>
      <c r="F80" s="94">
        <v>6699.9</v>
      </c>
      <c r="G80" s="96">
        <v>40.1</v>
      </c>
      <c r="H80" s="22">
        <f t="shared" si="15"/>
        <v>0.598516395767101</v>
      </c>
      <c r="I80" s="22">
        <f t="shared" si="17"/>
        <v>5.0301053687907675</v>
      </c>
    </row>
    <row r="81" spans="1:9" ht="18">
      <c r="A81" s="55" t="s">
        <v>89</v>
      </c>
      <c r="B81" s="56" t="s">
        <v>90</v>
      </c>
      <c r="C81" s="94">
        <v>101914.5</v>
      </c>
      <c r="D81" s="96">
        <v>12410.7</v>
      </c>
      <c r="E81" s="22">
        <f t="shared" si="16"/>
        <v>12.177560602269551</v>
      </c>
      <c r="F81" s="94">
        <v>166208.4</v>
      </c>
      <c r="G81" s="96">
        <v>11631.4</v>
      </c>
      <c r="H81" s="22">
        <f t="shared" si="15"/>
        <v>6.9980819260639056</v>
      </c>
      <c r="I81" s="22">
        <f t="shared" si="17"/>
        <v>93.72074097351478</v>
      </c>
    </row>
    <row r="82" spans="1:9" ht="36">
      <c r="A82" s="55" t="s">
        <v>91</v>
      </c>
      <c r="B82" s="56" t="s">
        <v>92</v>
      </c>
      <c r="C82" s="94">
        <v>161922</v>
      </c>
      <c r="D82" s="96">
        <v>37128.9</v>
      </c>
      <c r="E82" s="22">
        <f t="shared" si="16"/>
        <v>22.930114499573868</v>
      </c>
      <c r="F82" s="94">
        <v>192735.6</v>
      </c>
      <c r="G82" s="96">
        <v>42290.8</v>
      </c>
      <c r="H82" s="22">
        <f t="shared" si="15"/>
        <v>21.94239154572378</v>
      </c>
      <c r="I82" s="22">
        <f t="shared" si="17"/>
        <v>113.90264726399113</v>
      </c>
    </row>
    <row r="83" spans="1:9" ht="17.25">
      <c r="A83" s="47" t="s">
        <v>23</v>
      </c>
      <c r="B83" s="53" t="s">
        <v>94</v>
      </c>
      <c r="C83" s="59">
        <f>SUM(C84:C89)</f>
        <v>1017415.5</v>
      </c>
      <c r="D83" s="59">
        <f>SUM(D84:D89)</f>
        <v>211329.8</v>
      </c>
      <c r="E83" s="59">
        <f t="shared" si="16"/>
        <v>20.771238495973375</v>
      </c>
      <c r="F83" s="59">
        <f>SUM(F84:F89)</f>
        <v>1181029.6000000003</v>
      </c>
      <c r="G83" s="59">
        <f>SUM(G84:G89)</f>
        <v>226435.3</v>
      </c>
      <c r="H83" s="59">
        <f t="shared" si="15"/>
        <v>19.172703207438655</v>
      </c>
      <c r="I83" s="31">
        <f aca="true" t="shared" si="18" ref="I83:I107">G83/D83%</f>
        <v>107.14783244010074</v>
      </c>
    </row>
    <row r="84" spans="1:9" ht="18">
      <c r="A84" s="55" t="s">
        <v>93</v>
      </c>
      <c r="B84" s="56" t="s">
        <v>95</v>
      </c>
      <c r="C84" s="94">
        <v>287999.5</v>
      </c>
      <c r="D84" s="96">
        <v>64100.3</v>
      </c>
      <c r="E84" s="22">
        <f t="shared" si="16"/>
        <v>22.25708725188759</v>
      </c>
      <c r="F84" s="94">
        <v>393645.7</v>
      </c>
      <c r="G84" s="96">
        <v>68282.3</v>
      </c>
      <c r="H84" s="22">
        <f t="shared" si="15"/>
        <v>17.346131305384514</v>
      </c>
      <c r="I84" s="22">
        <f t="shared" si="18"/>
        <v>106.5241504329933</v>
      </c>
    </row>
    <row r="85" spans="1:9" ht="18">
      <c r="A85" s="55" t="s">
        <v>96</v>
      </c>
      <c r="B85" s="56" t="s">
        <v>97</v>
      </c>
      <c r="C85" s="94">
        <v>594977.4</v>
      </c>
      <c r="D85" s="96">
        <v>120599</v>
      </c>
      <c r="E85" s="22">
        <f t="shared" si="16"/>
        <v>20.26950939649136</v>
      </c>
      <c r="F85" s="94">
        <v>668827.1</v>
      </c>
      <c r="G85" s="96">
        <v>138924.8</v>
      </c>
      <c r="H85" s="22">
        <f t="shared" si="15"/>
        <v>20.77140713945353</v>
      </c>
      <c r="I85" s="22">
        <f t="shared" si="18"/>
        <v>115.19564838846092</v>
      </c>
    </row>
    <row r="86" spans="1:9" ht="18">
      <c r="A86" s="55" t="s">
        <v>216</v>
      </c>
      <c r="B86" s="56" t="s">
        <v>197</v>
      </c>
      <c r="C86" s="94">
        <v>83302.3</v>
      </c>
      <c r="D86" s="96">
        <v>18340.1</v>
      </c>
      <c r="E86" s="22">
        <f t="shared" si="16"/>
        <v>22.01631887714985</v>
      </c>
      <c r="F86" s="94">
        <v>47424.6</v>
      </c>
      <c r="G86" s="96">
        <v>8628.8</v>
      </c>
      <c r="H86" s="22">
        <f t="shared" si="15"/>
        <v>18.194776550566583</v>
      </c>
      <c r="I86" s="22">
        <f t="shared" si="18"/>
        <v>47.04881652771795</v>
      </c>
    </row>
    <row r="87" spans="1:9" ht="54">
      <c r="A87" s="55" t="s">
        <v>200</v>
      </c>
      <c r="B87" s="56" t="s">
        <v>199</v>
      </c>
      <c r="C87" s="94">
        <v>369</v>
      </c>
      <c r="D87" s="96">
        <v>17</v>
      </c>
      <c r="E87" s="22">
        <f t="shared" si="16"/>
        <v>4.607046070460704</v>
      </c>
      <c r="F87" s="94">
        <v>336.3</v>
      </c>
      <c r="G87" s="96">
        <v>120.2</v>
      </c>
      <c r="H87" s="22">
        <f t="shared" si="15"/>
        <v>35.74189711567053</v>
      </c>
      <c r="I87" s="22">
        <f t="shared" si="18"/>
        <v>707.0588235294117</v>
      </c>
    </row>
    <row r="88" spans="1:9" ht="18">
      <c r="A88" s="55" t="s">
        <v>217</v>
      </c>
      <c r="B88" s="56" t="s">
        <v>98</v>
      </c>
      <c r="C88" s="94">
        <v>5864.7</v>
      </c>
      <c r="D88" s="96">
        <v>1199.3</v>
      </c>
      <c r="E88" s="22">
        <f t="shared" si="16"/>
        <v>20.44946885603697</v>
      </c>
      <c r="F88" s="94">
        <v>7104.3</v>
      </c>
      <c r="G88" s="96">
        <v>1304.7</v>
      </c>
      <c r="H88" s="22">
        <f t="shared" si="15"/>
        <v>18.364933913263798</v>
      </c>
      <c r="I88" s="22">
        <f t="shared" si="18"/>
        <v>108.78845993496206</v>
      </c>
    </row>
    <row r="89" spans="1:9" ht="18">
      <c r="A89" s="55" t="s">
        <v>100</v>
      </c>
      <c r="B89" s="56" t="s">
        <v>99</v>
      </c>
      <c r="C89" s="94">
        <v>44902.6</v>
      </c>
      <c r="D89" s="96">
        <v>7074.1</v>
      </c>
      <c r="E89" s="22">
        <f t="shared" si="16"/>
        <v>15.754321576033462</v>
      </c>
      <c r="F89" s="94">
        <v>63691.6</v>
      </c>
      <c r="G89" s="96">
        <v>9174.5</v>
      </c>
      <c r="H89" s="22">
        <f t="shared" si="15"/>
        <v>14.404568263318868</v>
      </c>
      <c r="I89" s="22">
        <f t="shared" si="18"/>
        <v>129.69140950792328</v>
      </c>
    </row>
    <row r="90" spans="1:9" ht="17.25">
      <c r="A90" s="47" t="s">
        <v>24</v>
      </c>
      <c r="B90" s="53" t="s">
        <v>101</v>
      </c>
      <c r="C90" s="59">
        <f>SUM(C91:C92)</f>
        <v>187274.6</v>
      </c>
      <c r="D90" s="59">
        <f>SUM(D91:D92)</f>
        <v>52523.9</v>
      </c>
      <c r="E90" s="59">
        <f t="shared" si="16"/>
        <v>28.04646225382406</v>
      </c>
      <c r="F90" s="59">
        <f>SUM(F91:F92)</f>
        <v>208993</v>
      </c>
      <c r="G90" s="59">
        <f>SUM(G91:G92)</f>
        <v>54299.5</v>
      </c>
      <c r="H90" s="59">
        <f t="shared" si="15"/>
        <v>25.98149220308814</v>
      </c>
      <c r="I90" s="31">
        <f t="shared" si="18"/>
        <v>103.38055628009343</v>
      </c>
    </row>
    <row r="91" spans="1:9" ht="18">
      <c r="A91" s="13" t="s">
        <v>102</v>
      </c>
      <c r="B91" s="51" t="s">
        <v>103</v>
      </c>
      <c r="C91" s="97">
        <v>152946.1</v>
      </c>
      <c r="D91" s="96">
        <v>43838.8</v>
      </c>
      <c r="E91" s="22">
        <f t="shared" si="16"/>
        <v>28.662908044075657</v>
      </c>
      <c r="F91" s="97">
        <v>173121.6</v>
      </c>
      <c r="G91" s="96">
        <v>45638.4</v>
      </c>
      <c r="H91" s="22">
        <f t="shared" si="15"/>
        <v>26.36204840990379</v>
      </c>
      <c r="I91" s="22">
        <f t="shared" si="18"/>
        <v>104.10503937151564</v>
      </c>
    </row>
    <row r="92" spans="1:9" ht="36">
      <c r="A92" s="13" t="s">
        <v>104</v>
      </c>
      <c r="B92" s="51" t="s">
        <v>105</v>
      </c>
      <c r="C92" s="97">
        <v>34328.5</v>
      </c>
      <c r="D92" s="96">
        <v>8685.1</v>
      </c>
      <c r="E92" s="22">
        <f t="shared" si="16"/>
        <v>25.299969413169816</v>
      </c>
      <c r="F92" s="97">
        <v>35871.4</v>
      </c>
      <c r="G92" s="96">
        <v>8661.1</v>
      </c>
      <c r="H92" s="22">
        <f t="shared" si="15"/>
        <v>24.14486192342646</v>
      </c>
      <c r="I92" s="22">
        <f t="shared" si="18"/>
        <v>99.72366466707349</v>
      </c>
    </row>
    <row r="93" spans="1:9" ht="17.25">
      <c r="A93" s="47" t="s">
        <v>25</v>
      </c>
      <c r="B93" s="53" t="s">
        <v>106</v>
      </c>
      <c r="C93" s="58">
        <f>SUM(C94:C97)</f>
        <v>64068.8</v>
      </c>
      <c r="D93" s="58">
        <f>SUM(D94:D97)</f>
        <v>22962.1</v>
      </c>
      <c r="E93" s="59">
        <f t="shared" si="16"/>
        <v>35.8397535149714</v>
      </c>
      <c r="F93" s="58">
        <f>SUM(F94:F97)</f>
        <v>72613.7</v>
      </c>
      <c r="G93" s="58">
        <f>SUM(G94:G97)</f>
        <v>22568.100000000002</v>
      </c>
      <c r="H93" s="59">
        <f t="shared" si="15"/>
        <v>31.079672293244943</v>
      </c>
      <c r="I93" s="31">
        <f t="shared" si="18"/>
        <v>98.28412906485036</v>
      </c>
    </row>
    <row r="94" spans="1:9" ht="18">
      <c r="A94" s="13" t="s">
        <v>107</v>
      </c>
      <c r="B94" s="51" t="s">
        <v>108</v>
      </c>
      <c r="C94" s="94">
        <v>2278.7</v>
      </c>
      <c r="D94" s="96">
        <v>934</v>
      </c>
      <c r="E94" s="22">
        <f t="shared" si="16"/>
        <v>40.98828279282047</v>
      </c>
      <c r="F94" s="94">
        <v>4761.7</v>
      </c>
      <c r="G94" s="96">
        <v>806.9</v>
      </c>
      <c r="H94" s="22">
        <f t="shared" si="15"/>
        <v>16.945628662032465</v>
      </c>
      <c r="I94" s="22">
        <f t="shared" si="18"/>
        <v>86.39186295503212</v>
      </c>
    </row>
    <row r="95" spans="1:9" ht="18">
      <c r="A95" s="13" t="s">
        <v>109</v>
      </c>
      <c r="B95" s="51" t="s">
        <v>110</v>
      </c>
      <c r="C95" s="94">
        <v>43954.9</v>
      </c>
      <c r="D95" s="96">
        <v>19799.6</v>
      </c>
      <c r="E95" s="22">
        <f t="shared" si="16"/>
        <v>45.04526230295143</v>
      </c>
      <c r="F95" s="94">
        <v>48643.4</v>
      </c>
      <c r="G95" s="96">
        <v>20539</v>
      </c>
      <c r="H95" s="22">
        <f t="shared" si="15"/>
        <v>42.223611014032734</v>
      </c>
      <c r="I95" s="22">
        <f t="shared" si="18"/>
        <v>103.73441887714904</v>
      </c>
    </row>
    <row r="96" spans="1:9" ht="18">
      <c r="A96" s="13" t="s">
        <v>111</v>
      </c>
      <c r="B96" s="51" t="s">
        <v>112</v>
      </c>
      <c r="C96" s="94">
        <v>17835.2</v>
      </c>
      <c r="D96" s="96">
        <v>2228.5</v>
      </c>
      <c r="E96" s="22">
        <f t="shared" si="16"/>
        <v>12.494953799228492</v>
      </c>
      <c r="F96" s="94">
        <v>19208.6</v>
      </c>
      <c r="G96" s="96">
        <v>1222.2</v>
      </c>
      <c r="H96" s="22">
        <f t="shared" si="15"/>
        <v>6.362775007028103</v>
      </c>
      <c r="I96" s="22">
        <f t="shared" si="18"/>
        <v>54.84406551492035</v>
      </c>
    </row>
    <row r="97" spans="1:9" ht="36">
      <c r="A97" s="13" t="s">
        <v>113</v>
      </c>
      <c r="B97" s="51" t="s">
        <v>114</v>
      </c>
      <c r="C97" s="94"/>
      <c r="D97" s="96"/>
      <c r="E97" s="22">
        <v>0</v>
      </c>
      <c r="F97" s="94"/>
      <c r="G97" s="96"/>
      <c r="H97" s="22">
        <v>0</v>
      </c>
      <c r="I97" s="22">
        <v>0</v>
      </c>
    </row>
    <row r="98" spans="1:9" ht="17.25">
      <c r="A98" s="47" t="s">
        <v>26</v>
      </c>
      <c r="B98" s="53" t="s">
        <v>115</v>
      </c>
      <c r="C98" s="58">
        <f>SUM(C99:C101)</f>
        <v>44789.1</v>
      </c>
      <c r="D98" s="58">
        <f>SUM(D99:D101)</f>
        <v>10702.3</v>
      </c>
      <c r="E98" s="59">
        <f aca="true" t="shared" si="19" ref="E98:E107">SUM(D98/C98*100)</f>
        <v>23.894876208720426</v>
      </c>
      <c r="F98" s="58">
        <f>SUM(F99:F101)</f>
        <v>44410.5</v>
      </c>
      <c r="G98" s="58">
        <f>SUM(G99:G101)</f>
        <v>10923.599999999999</v>
      </c>
      <c r="H98" s="59">
        <f t="shared" si="15"/>
        <v>24.59688587158442</v>
      </c>
      <c r="I98" s="31">
        <f t="shared" si="18"/>
        <v>102.06777982302869</v>
      </c>
    </row>
    <row r="99" spans="1:9" ht="18">
      <c r="A99" s="13" t="s">
        <v>116</v>
      </c>
      <c r="B99" s="51" t="s">
        <v>117</v>
      </c>
      <c r="C99" s="97">
        <v>41959.4</v>
      </c>
      <c r="D99" s="96">
        <v>10236.7</v>
      </c>
      <c r="E99" s="22">
        <f t="shared" si="19"/>
        <v>24.396678694166265</v>
      </c>
      <c r="F99" s="97">
        <v>41598.8</v>
      </c>
      <c r="G99" s="96">
        <v>10289.3</v>
      </c>
      <c r="H99" s="22">
        <f t="shared" si="15"/>
        <v>24.734607729069104</v>
      </c>
      <c r="I99" s="22">
        <f t="shared" si="18"/>
        <v>100.51383746715248</v>
      </c>
    </row>
    <row r="100" spans="1:9" ht="18">
      <c r="A100" s="13" t="s">
        <v>118</v>
      </c>
      <c r="B100" s="51" t="s">
        <v>119</v>
      </c>
      <c r="C100" s="97">
        <v>700</v>
      </c>
      <c r="D100" s="96">
        <v>134.8</v>
      </c>
      <c r="E100" s="22">
        <f t="shared" si="19"/>
        <v>19.25714285714286</v>
      </c>
      <c r="F100" s="97">
        <v>700</v>
      </c>
      <c r="G100" s="96">
        <v>148.5</v>
      </c>
      <c r="H100" s="22">
        <f t="shared" si="15"/>
        <v>21.21428571428571</v>
      </c>
      <c r="I100" s="22">
        <f t="shared" si="18"/>
        <v>110.16320474777447</v>
      </c>
    </row>
    <row r="101" spans="1:9" ht="36">
      <c r="A101" s="13" t="s">
        <v>132</v>
      </c>
      <c r="B101" s="51" t="s">
        <v>131</v>
      </c>
      <c r="C101" s="52">
        <v>2129.7</v>
      </c>
      <c r="D101" s="52">
        <v>330.8</v>
      </c>
      <c r="E101" s="22">
        <f t="shared" si="19"/>
        <v>15.532704136732875</v>
      </c>
      <c r="F101" s="52">
        <v>2111.7</v>
      </c>
      <c r="G101" s="52">
        <v>485.8</v>
      </c>
      <c r="H101" s="22">
        <f t="shared" si="15"/>
        <v>23.005161718047074</v>
      </c>
      <c r="I101" s="22">
        <v>0</v>
      </c>
    </row>
    <row r="102" spans="1:9" ht="17.25">
      <c r="A102" s="47" t="s">
        <v>27</v>
      </c>
      <c r="B102" s="53" t="s">
        <v>121</v>
      </c>
      <c r="C102" s="58">
        <f>SUM(C103:C104)</f>
        <v>1487</v>
      </c>
      <c r="D102" s="58">
        <f>SUM(D103:D104)</f>
        <v>899.2</v>
      </c>
      <c r="E102" s="59">
        <f t="shared" si="19"/>
        <v>60.47074646940148</v>
      </c>
      <c r="F102" s="58">
        <f>SUM(F103:F104)</f>
        <v>1020.2</v>
      </c>
      <c r="G102" s="58">
        <f>SUM(G103:G104)</f>
        <v>288.3</v>
      </c>
      <c r="H102" s="59">
        <f aca="true" t="shared" si="20" ref="H102:H107">SUM(G102/F102*100)</f>
        <v>28.25916486963341</v>
      </c>
      <c r="I102" s="31">
        <f t="shared" si="18"/>
        <v>32.06183274021352</v>
      </c>
    </row>
    <row r="103" spans="1:9" ht="18">
      <c r="A103" s="55" t="s">
        <v>194</v>
      </c>
      <c r="B103" s="56" t="s">
        <v>195</v>
      </c>
      <c r="C103" s="94">
        <v>837</v>
      </c>
      <c r="D103" s="95">
        <v>736.7</v>
      </c>
      <c r="E103" s="22">
        <f t="shared" si="19"/>
        <v>88.01672640382318</v>
      </c>
      <c r="F103" s="94">
        <v>0</v>
      </c>
      <c r="G103" s="95">
        <v>0</v>
      </c>
      <c r="H103" s="22">
        <v>0</v>
      </c>
      <c r="I103" s="22">
        <v>0</v>
      </c>
    </row>
    <row r="104" spans="1:9" ht="18">
      <c r="A104" s="13" t="s">
        <v>120</v>
      </c>
      <c r="B104" s="51" t="s">
        <v>122</v>
      </c>
      <c r="C104" s="94">
        <v>650</v>
      </c>
      <c r="D104" s="96">
        <v>162.5</v>
      </c>
      <c r="E104" s="22">
        <f t="shared" si="19"/>
        <v>25</v>
      </c>
      <c r="F104" s="94">
        <v>1020.2</v>
      </c>
      <c r="G104" s="96">
        <v>288.3</v>
      </c>
      <c r="H104" s="22">
        <f t="shared" si="20"/>
        <v>28.25916486963341</v>
      </c>
      <c r="I104" s="22">
        <f t="shared" si="18"/>
        <v>177.41538461538462</v>
      </c>
    </row>
    <row r="105" spans="1:9" ht="34.5">
      <c r="A105" s="62" t="s">
        <v>124</v>
      </c>
      <c r="B105" s="61" t="s">
        <v>123</v>
      </c>
      <c r="C105" s="58">
        <f>SUM(C106)</f>
        <v>14853.7</v>
      </c>
      <c r="D105" s="58">
        <f>SUM(D106)</f>
        <v>3677</v>
      </c>
      <c r="E105" s="59">
        <f t="shared" si="19"/>
        <v>24.754774904569228</v>
      </c>
      <c r="F105" s="58">
        <f>SUM(F106)</f>
        <v>13260</v>
      </c>
      <c r="G105" s="58">
        <f>SUM(G106)</f>
        <v>3282.8</v>
      </c>
      <c r="H105" s="59">
        <f t="shared" si="20"/>
        <v>24.75716440422323</v>
      </c>
      <c r="I105" s="31">
        <f t="shared" si="18"/>
        <v>89.27930378025565</v>
      </c>
    </row>
    <row r="106" spans="1:9" ht="36">
      <c r="A106" s="63" t="s">
        <v>125</v>
      </c>
      <c r="B106" s="60" t="s">
        <v>126</v>
      </c>
      <c r="C106" s="94">
        <v>14853.7</v>
      </c>
      <c r="D106" s="95">
        <v>3677</v>
      </c>
      <c r="E106" s="22">
        <f t="shared" si="19"/>
        <v>24.754774904569228</v>
      </c>
      <c r="F106" s="94">
        <v>13260</v>
      </c>
      <c r="G106" s="95">
        <v>3282.8</v>
      </c>
      <c r="H106" s="22">
        <f t="shared" si="20"/>
        <v>24.75716440422323</v>
      </c>
      <c r="I106" s="22">
        <f t="shared" si="18"/>
        <v>89.27930378025565</v>
      </c>
    </row>
    <row r="107" spans="1:9" ht="17.25">
      <c r="A107" s="12" t="s">
        <v>29</v>
      </c>
      <c r="B107" s="46"/>
      <c r="C107" s="98">
        <f>SUM(C60+C68+C70+C73+C78+C83+C90+C93+C98+C102+C105)</f>
        <v>1880288.1</v>
      </c>
      <c r="D107" s="98">
        <f>SUM(D60+D68+D70+D73+D78+D83+D90+D93+D98+D102+D105)</f>
        <v>393866.5</v>
      </c>
      <c r="E107" s="31">
        <f t="shared" si="19"/>
        <v>20.9471357075546</v>
      </c>
      <c r="F107" s="98">
        <f>SUM(F60+F68+F70+F73+F78+F83+F90+F93+F98+F102+F105)</f>
        <v>2280010.1000000006</v>
      </c>
      <c r="G107" s="98">
        <f>SUM(G60+G68+G70+G73+G78+G83+G90+G93+G98+G102+G105)</f>
        <v>417453.0999999999</v>
      </c>
      <c r="H107" s="31">
        <f t="shared" si="20"/>
        <v>18.30926538439456</v>
      </c>
      <c r="I107" s="31">
        <f t="shared" si="18"/>
        <v>105.98847579065493</v>
      </c>
    </row>
    <row r="108" spans="1:9" ht="36">
      <c r="A108" s="13" t="s">
        <v>45</v>
      </c>
      <c r="B108" s="44"/>
      <c r="C108" s="52">
        <f>SUM(C58-C107)</f>
        <v>-21419.899999999907</v>
      </c>
      <c r="D108" s="52">
        <f>SUM(D58-D107)</f>
        <v>13787.20000000007</v>
      </c>
      <c r="E108" s="22"/>
      <c r="F108" s="52">
        <f>SUM(F58-F107)</f>
        <v>-31283.000000000466</v>
      </c>
      <c r="G108" s="52">
        <f>SUM(G58-G107)</f>
        <v>8142.4000000000815</v>
      </c>
      <c r="H108" s="22"/>
      <c r="I108" s="22"/>
    </row>
    <row r="109" spans="1:9" ht="18">
      <c r="A109" s="126" t="s">
        <v>31</v>
      </c>
      <c r="B109" s="126"/>
      <c r="C109" s="126"/>
      <c r="D109" s="126"/>
      <c r="E109" s="126"/>
      <c r="F109" s="126"/>
      <c r="G109" s="126"/>
      <c r="H109" s="126"/>
      <c r="I109" s="88"/>
    </row>
    <row r="110" spans="1:9" s="26" customFormat="1" ht="36">
      <c r="A110" s="24" t="s">
        <v>32</v>
      </c>
      <c r="B110" s="74" t="s">
        <v>185</v>
      </c>
      <c r="C110" s="67">
        <v>3900</v>
      </c>
      <c r="D110" s="67">
        <v>0</v>
      </c>
      <c r="E110" s="22"/>
      <c r="F110" s="67">
        <v>0</v>
      </c>
      <c r="G110" s="67">
        <v>0</v>
      </c>
      <c r="H110" s="22"/>
      <c r="I110" s="22"/>
    </row>
    <row r="111" spans="1:9" s="26" customFormat="1" ht="36">
      <c r="A111" s="24" t="s">
        <v>33</v>
      </c>
      <c r="B111" s="74" t="s">
        <v>186</v>
      </c>
      <c r="C111" s="67">
        <v>-3900</v>
      </c>
      <c r="D111" s="67">
        <v>0</v>
      </c>
      <c r="E111" s="31"/>
      <c r="F111" s="67">
        <v>0</v>
      </c>
      <c r="G111" s="67">
        <v>0</v>
      </c>
      <c r="H111" s="31"/>
      <c r="I111" s="31"/>
    </row>
    <row r="112" spans="1:9" s="26" customFormat="1" ht="36">
      <c r="A112" s="24" t="s">
        <v>34</v>
      </c>
      <c r="B112" s="74" t="s">
        <v>187</v>
      </c>
      <c r="C112" s="22">
        <v>0</v>
      </c>
      <c r="D112" s="22">
        <v>0</v>
      </c>
      <c r="E112" s="31"/>
      <c r="F112" s="22">
        <v>0</v>
      </c>
      <c r="G112" s="22">
        <v>0</v>
      </c>
      <c r="H112" s="31"/>
      <c r="I112" s="31"/>
    </row>
    <row r="113" spans="1:9" s="26" customFormat="1" ht="36">
      <c r="A113" s="24" t="s">
        <v>35</v>
      </c>
      <c r="B113" s="74" t="s">
        <v>188</v>
      </c>
      <c r="C113" s="113">
        <v>21419.9</v>
      </c>
      <c r="D113" s="113">
        <v>-13787.2</v>
      </c>
      <c r="E113" s="22"/>
      <c r="F113" s="113">
        <v>31283</v>
      </c>
      <c r="G113" s="113">
        <v>-8142.4</v>
      </c>
      <c r="H113" s="22"/>
      <c r="I113" s="22"/>
    </row>
    <row r="114" spans="1:9" s="26" customFormat="1" ht="17.25">
      <c r="A114" s="28" t="s">
        <v>36</v>
      </c>
      <c r="B114" s="28"/>
      <c r="C114" s="31">
        <f>SUM(C110:C113)</f>
        <v>21419.9</v>
      </c>
      <c r="D114" s="31">
        <f>SUM(D110:D113)</f>
        <v>-13787.2</v>
      </c>
      <c r="E114" s="31"/>
      <c r="F114" s="31">
        <f>SUM(F110:F113)</f>
        <v>31283</v>
      </c>
      <c r="G114" s="31">
        <f>SUM(G110:G113)</f>
        <v>-8142.4</v>
      </c>
      <c r="H114" s="31"/>
      <c r="I114" s="31"/>
    </row>
    <row r="115" spans="1:9" ht="18">
      <c r="A115" s="14"/>
      <c r="B115" s="14"/>
      <c r="C115" s="15"/>
      <c r="D115" s="15"/>
      <c r="E115" s="16"/>
      <c r="F115" s="15"/>
      <c r="G115" s="15"/>
      <c r="H115" s="16"/>
      <c r="I115" s="16"/>
    </row>
    <row r="116" spans="1:9" ht="18">
      <c r="A116" s="17"/>
      <c r="B116" s="17"/>
      <c r="C116" s="17"/>
      <c r="D116" s="17"/>
      <c r="E116" s="18"/>
      <c r="F116" s="17"/>
      <c r="G116" s="17"/>
      <c r="H116" s="18"/>
      <c r="I116" s="18"/>
    </row>
    <row r="117" spans="1:9" ht="18">
      <c r="A117" s="17"/>
      <c r="B117" s="17"/>
      <c r="C117" s="17"/>
      <c r="D117" s="128"/>
      <c r="E117" s="129"/>
      <c r="F117" s="17"/>
      <c r="G117" s="128"/>
      <c r="H117" s="129"/>
      <c r="I117" s="19"/>
    </row>
    <row r="118" spans="1:9" ht="17.25">
      <c r="A118" s="5"/>
      <c r="B118" s="5"/>
      <c r="C118" s="6"/>
      <c r="D118" s="6"/>
      <c r="E118" s="7"/>
      <c r="F118" s="6"/>
      <c r="G118" s="6"/>
      <c r="H118" s="7"/>
      <c r="I118" s="7"/>
    </row>
    <row r="119" spans="1:9" ht="17.25">
      <c r="A119" s="5"/>
      <c r="B119" s="5"/>
      <c r="E119" s="4"/>
      <c r="H119" s="4"/>
      <c r="I119" s="4"/>
    </row>
    <row r="120" spans="3:9" ht="13.5">
      <c r="C120" s="1"/>
      <c r="D120" s="1"/>
      <c r="E120" s="2"/>
      <c r="F120" s="1"/>
      <c r="G120" s="1"/>
      <c r="H120" s="2"/>
      <c r="I120" s="2"/>
    </row>
    <row r="121" spans="3:9" ht="13.5">
      <c r="C121" s="1"/>
      <c r="D121" s="1"/>
      <c r="E121" s="2"/>
      <c r="F121" s="1"/>
      <c r="G121" s="1"/>
      <c r="H121" s="2"/>
      <c r="I121" s="2"/>
    </row>
    <row r="124" spans="5:9" ht="12.75">
      <c r="E124" s="4"/>
      <c r="H124" s="4"/>
      <c r="I124" s="4"/>
    </row>
    <row r="125" spans="5:9" ht="12.75">
      <c r="E125" s="4"/>
      <c r="H125" s="4"/>
      <c r="I125" s="4"/>
    </row>
    <row r="126" spans="5:9" ht="12.75">
      <c r="E126" s="4"/>
      <c r="H126" s="4"/>
      <c r="I126" s="4"/>
    </row>
    <row r="127" spans="5:9" ht="12.75">
      <c r="E127" s="4"/>
      <c r="H127" s="4"/>
      <c r="I127" s="4"/>
    </row>
    <row r="128" spans="5:9" ht="12.75">
      <c r="E128" s="4"/>
      <c r="H128" s="4"/>
      <c r="I128" s="4"/>
    </row>
    <row r="129" spans="5:9" ht="12.75">
      <c r="E129" s="4"/>
      <c r="H129" s="4"/>
      <c r="I129" s="4"/>
    </row>
    <row r="130" spans="5:9" ht="12.75">
      <c r="E130" s="4"/>
      <c r="H130" s="4"/>
      <c r="I130" s="4"/>
    </row>
    <row r="131" spans="5:9" ht="12.75">
      <c r="E131" s="4"/>
      <c r="H131" s="4"/>
      <c r="I131" s="4"/>
    </row>
    <row r="132" spans="5:9" ht="12.75">
      <c r="E132" s="4"/>
      <c r="H132" s="4"/>
      <c r="I132" s="4"/>
    </row>
    <row r="133" spans="5:9" ht="12.75">
      <c r="E133" s="4"/>
      <c r="H133" s="4"/>
      <c r="I133" s="4"/>
    </row>
    <row r="134" spans="5:9" ht="12.75">
      <c r="E134" s="4"/>
      <c r="H134" s="4"/>
      <c r="I134" s="4"/>
    </row>
    <row r="135" spans="5:9" ht="12.75">
      <c r="E135" s="4"/>
      <c r="H135" s="4"/>
      <c r="I135" s="4"/>
    </row>
    <row r="136" spans="5:9" ht="12.75">
      <c r="E136" s="4"/>
      <c r="H136" s="4"/>
      <c r="I136" s="4"/>
    </row>
    <row r="137" spans="5:9" ht="12.75">
      <c r="E137" s="4"/>
      <c r="H137" s="4"/>
      <c r="I137" s="4"/>
    </row>
    <row r="138" spans="5:9" ht="12.75">
      <c r="E138" s="4"/>
      <c r="H138" s="4"/>
      <c r="I138" s="4"/>
    </row>
    <row r="139" spans="5:9" ht="12.75">
      <c r="E139" s="4"/>
      <c r="H139" s="4"/>
      <c r="I139" s="4"/>
    </row>
    <row r="140" spans="5:9" ht="12.75">
      <c r="E140" s="4"/>
      <c r="H140" s="4"/>
      <c r="I140" s="4"/>
    </row>
    <row r="141" spans="5:9" ht="12.75">
      <c r="E141" s="4"/>
      <c r="H141" s="4"/>
      <c r="I141" s="4"/>
    </row>
    <row r="142" spans="5:9" ht="12.75">
      <c r="E142" s="4"/>
      <c r="H142" s="4"/>
      <c r="I142" s="4"/>
    </row>
    <row r="143" spans="5:9" ht="12.75">
      <c r="E143" s="4"/>
      <c r="H143" s="4"/>
      <c r="I143" s="4"/>
    </row>
    <row r="144" spans="5:9" ht="12.75">
      <c r="E144" s="4"/>
      <c r="H144" s="4"/>
      <c r="I144" s="4"/>
    </row>
    <row r="145" spans="5:9" ht="12.75">
      <c r="E145" s="4"/>
      <c r="H145" s="4"/>
      <c r="I145" s="4"/>
    </row>
    <row r="146" spans="5:9" ht="12.75">
      <c r="E146" s="4"/>
      <c r="H146" s="4"/>
      <c r="I146" s="4"/>
    </row>
    <row r="147" spans="5:9" ht="12.75">
      <c r="E147" s="4"/>
      <c r="H147" s="4"/>
      <c r="I147" s="4"/>
    </row>
    <row r="148" spans="5:9" ht="12.75">
      <c r="E148" s="4"/>
      <c r="H148" s="4"/>
      <c r="I148" s="4"/>
    </row>
    <row r="149" spans="5:9" ht="12.75">
      <c r="E149" s="4"/>
      <c r="H149" s="4"/>
      <c r="I149" s="4"/>
    </row>
    <row r="150" spans="5:9" ht="12.75">
      <c r="E150" s="4"/>
      <c r="H150" s="4"/>
      <c r="I150" s="4"/>
    </row>
    <row r="151" spans="5:9" ht="12.75">
      <c r="E151" s="4"/>
      <c r="H151" s="4"/>
      <c r="I151" s="4"/>
    </row>
    <row r="152" spans="5:9" ht="12.75">
      <c r="E152" s="4"/>
      <c r="H152" s="4"/>
      <c r="I152" s="4"/>
    </row>
    <row r="153" spans="5:9" ht="12.75">
      <c r="E153" s="4"/>
      <c r="H153" s="4"/>
      <c r="I153" s="4"/>
    </row>
    <row r="154" spans="5:9" ht="12.75">
      <c r="E154" s="4"/>
      <c r="H154" s="4"/>
      <c r="I154" s="4"/>
    </row>
    <row r="155" spans="5:9" ht="12.75">
      <c r="E155" s="4"/>
      <c r="H155" s="4"/>
      <c r="I155" s="4"/>
    </row>
    <row r="156" spans="5:9" ht="12.75">
      <c r="E156" s="4"/>
      <c r="H156" s="4"/>
      <c r="I156" s="4"/>
    </row>
    <row r="157" spans="5:9" ht="12.75">
      <c r="E157" s="4"/>
      <c r="H157" s="4"/>
      <c r="I157" s="4"/>
    </row>
    <row r="158" spans="5:9" ht="12.75">
      <c r="E158" s="4"/>
      <c r="H158" s="4"/>
      <c r="I158" s="4"/>
    </row>
    <row r="159" spans="5:9" ht="12.75">
      <c r="E159" s="4"/>
      <c r="H159" s="4"/>
      <c r="I159" s="4"/>
    </row>
    <row r="160" spans="5:9" ht="12.75">
      <c r="E160" s="4"/>
      <c r="H160" s="4"/>
      <c r="I160" s="4"/>
    </row>
    <row r="161" spans="5:9" ht="12.75">
      <c r="E161" s="4"/>
      <c r="H161" s="4"/>
      <c r="I161" s="4"/>
    </row>
    <row r="162" spans="5:9" ht="12.75">
      <c r="E162" s="4"/>
      <c r="H162" s="4"/>
      <c r="I162" s="4"/>
    </row>
    <row r="163" spans="5:9" ht="12.75">
      <c r="E163" s="4"/>
      <c r="H163" s="4"/>
      <c r="I163" s="4"/>
    </row>
    <row r="164" spans="5:9" ht="12.75">
      <c r="E164" s="4"/>
      <c r="H164" s="4"/>
      <c r="I164" s="4"/>
    </row>
    <row r="165" spans="5:9" ht="12.75">
      <c r="E165" s="4"/>
      <c r="H165" s="4"/>
      <c r="I165" s="4"/>
    </row>
    <row r="166" spans="5:9" ht="12.75">
      <c r="E166" s="4"/>
      <c r="H166" s="4"/>
      <c r="I166" s="4"/>
    </row>
    <row r="167" spans="5:9" ht="12.75">
      <c r="E167" s="4"/>
      <c r="H167" s="4"/>
      <c r="I167" s="4"/>
    </row>
    <row r="168" spans="5:9" ht="12.75">
      <c r="E168" s="4"/>
      <c r="H168" s="4"/>
      <c r="I168" s="4"/>
    </row>
    <row r="169" spans="5:9" ht="12.75">
      <c r="E169" s="4"/>
      <c r="H169" s="4"/>
      <c r="I169" s="4"/>
    </row>
    <row r="170" spans="5:9" ht="12.75">
      <c r="E170" s="4"/>
      <c r="H170" s="4"/>
      <c r="I170" s="4"/>
    </row>
    <row r="171" spans="5:9" ht="12.75">
      <c r="E171" s="4"/>
      <c r="H171" s="4"/>
      <c r="I171" s="4"/>
    </row>
    <row r="172" spans="5:9" ht="12.75">
      <c r="E172" s="4"/>
      <c r="H172" s="4"/>
      <c r="I172" s="4"/>
    </row>
    <row r="173" spans="5:9" ht="12.75">
      <c r="E173" s="4"/>
      <c r="H173" s="4"/>
      <c r="I173" s="4"/>
    </row>
    <row r="174" spans="5:9" ht="12.75">
      <c r="E174" s="4"/>
      <c r="H174" s="4"/>
      <c r="I174" s="4"/>
    </row>
    <row r="175" spans="5:9" ht="12.75">
      <c r="E175" s="4"/>
      <c r="H175" s="4"/>
      <c r="I175" s="4"/>
    </row>
    <row r="176" spans="5:9" ht="12.75">
      <c r="E176" s="4"/>
      <c r="H176" s="4"/>
      <c r="I176" s="4"/>
    </row>
    <row r="177" spans="5:9" ht="12.75">
      <c r="E177" s="4"/>
      <c r="H177" s="4"/>
      <c r="I177" s="4"/>
    </row>
    <row r="178" spans="5:9" ht="12.75">
      <c r="E178" s="4"/>
      <c r="H178" s="4"/>
      <c r="I178" s="4"/>
    </row>
    <row r="179" spans="5:9" ht="12.75">
      <c r="E179" s="4"/>
      <c r="H179" s="4"/>
      <c r="I179" s="4"/>
    </row>
    <row r="180" spans="5:9" ht="12.75">
      <c r="E180" s="4"/>
      <c r="H180" s="4"/>
      <c r="I180" s="4"/>
    </row>
    <row r="181" spans="5:9" ht="12.75">
      <c r="E181" s="4"/>
      <c r="H181" s="4"/>
      <c r="I181" s="4"/>
    </row>
    <row r="182" spans="5:9" ht="12.75">
      <c r="E182" s="4"/>
      <c r="H182" s="4"/>
      <c r="I182" s="4"/>
    </row>
    <row r="183" spans="5:9" ht="12.75">
      <c r="E183" s="4"/>
      <c r="H183" s="4"/>
      <c r="I183" s="4"/>
    </row>
    <row r="184" spans="5:9" ht="12.75">
      <c r="E184" s="4"/>
      <c r="H184" s="4"/>
      <c r="I184" s="4"/>
    </row>
    <row r="185" spans="5:9" ht="12.75">
      <c r="E185" s="4"/>
      <c r="H185" s="4"/>
      <c r="I185" s="4"/>
    </row>
    <row r="186" spans="5:9" ht="12.75">
      <c r="E186" s="4"/>
      <c r="H186" s="4"/>
      <c r="I186" s="4"/>
    </row>
    <row r="187" spans="5:9" ht="12.75">
      <c r="E187" s="4"/>
      <c r="H187" s="4"/>
      <c r="I187" s="4"/>
    </row>
    <row r="188" spans="5:9" ht="12.75">
      <c r="E188" s="4"/>
      <c r="H188" s="4"/>
      <c r="I188" s="4"/>
    </row>
    <row r="189" spans="5:9" ht="12.75">
      <c r="E189" s="4"/>
      <c r="H189" s="4"/>
      <c r="I189" s="4"/>
    </row>
    <row r="190" spans="5:9" ht="12.75">
      <c r="E190" s="4"/>
      <c r="H190" s="4"/>
      <c r="I190" s="4"/>
    </row>
    <row r="191" spans="5:9" ht="12.75">
      <c r="E191" s="4"/>
      <c r="H191" s="4"/>
      <c r="I191" s="4"/>
    </row>
    <row r="192" spans="5:9" ht="12.75">
      <c r="E192" s="4"/>
      <c r="H192" s="4"/>
      <c r="I192" s="4"/>
    </row>
    <row r="193" spans="5:9" ht="12.75">
      <c r="E193" s="4"/>
      <c r="H193" s="4"/>
      <c r="I193" s="4"/>
    </row>
    <row r="194" spans="5:9" ht="12.75">
      <c r="E194" s="4"/>
      <c r="H194" s="4"/>
      <c r="I194" s="4"/>
    </row>
    <row r="195" spans="5:9" ht="12.75">
      <c r="E195" s="4"/>
      <c r="H195" s="4"/>
      <c r="I195" s="4"/>
    </row>
    <row r="196" spans="5:9" ht="12.75">
      <c r="E196" s="4"/>
      <c r="H196" s="4"/>
      <c r="I196" s="4"/>
    </row>
    <row r="197" spans="5:9" ht="12.75">
      <c r="E197" s="4"/>
      <c r="H197" s="4"/>
      <c r="I197" s="4"/>
    </row>
    <row r="198" spans="5:9" ht="12.75">
      <c r="E198" s="4"/>
      <c r="H198" s="4"/>
      <c r="I198" s="4"/>
    </row>
    <row r="199" spans="5:9" ht="12.75">
      <c r="E199" s="4"/>
      <c r="H199" s="4"/>
      <c r="I199" s="4"/>
    </row>
    <row r="200" spans="5:9" ht="12.75">
      <c r="E200" s="4"/>
      <c r="H200" s="4"/>
      <c r="I200" s="4"/>
    </row>
    <row r="201" spans="5:9" ht="12.75">
      <c r="E201" s="4"/>
      <c r="H201" s="4"/>
      <c r="I201" s="4"/>
    </row>
    <row r="202" spans="5:9" ht="12.75">
      <c r="E202" s="4"/>
      <c r="H202" s="4"/>
      <c r="I202" s="4"/>
    </row>
    <row r="203" spans="5:9" ht="12.75">
      <c r="E203" s="4"/>
      <c r="H203" s="4"/>
      <c r="I203" s="4"/>
    </row>
    <row r="204" spans="5:9" ht="12.75">
      <c r="E204" s="4"/>
      <c r="H204" s="4"/>
      <c r="I204" s="4"/>
    </row>
    <row r="205" spans="5:9" ht="12.75">
      <c r="E205" s="4"/>
      <c r="H205" s="4"/>
      <c r="I205" s="4"/>
    </row>
    <row r="206" spans="5:9" ht="12.75">
      <c r="E206" s="4"/>
      <c r="H206" s="4"/>
      <c r="I206" s="4"/>
    </row>
    <row r="207" spans="5:9" ht="12.75">
      <c r="E207" s="4"/>
      <c r="H207" s="4"/>
      <c r="I207" s="4"/>
    </row>
    <row r="208" spans="5:9" ht="12.75">
      <c r="E208" s="4"/>
      <c r="H208" s="4"/>
      <c r="I208" s="4"/>
    </row>
    <row r="209" spans="5:9" ht="12.75">
      <c r="E209" s="4"/>
      <c r="H209" s="4"/>
      <c r="I209" s="4"/>
    </row>
    <row r="210" spans="5:9" ht="12.75">
      <c r="E210" s="4"/>
      <c r="H210" s="4"/>
      <c r="I210" s="4"/>
    </row>
    <row r="211" spans="5:9" ht="12.75">
      <c r="E211" s="4"/>
      <c r="H211" s="4"/>
      <c r="I211" s="4"/>
    </row>
    <row r="212" spans="5:9" ht="12.75">
      <c r="E212" s="4"/>
      <c r="H212" s="4"/>
      <c r="I212" s="4"/>
    </row>
    <row r="213" spans="5:9" ht="12.75">
      <c r="E213" s="4"/>
      <c r="H213" s="4"/>
      <c r="I213" s="4"/>
    </row>
    <row r="214" spans="5:9" ht="12.75">
      <c r="E214" s="4"/>
      <c r="H214" s="4"/>
      <c r="I214" s="4"/>
    </row>
    <row r="215" spans="5:9" ht="12.75">
      <c r="E215" s="4"/>
      <c r="H215" s="4"/>
      <c r="I215" s="4"/>
    </row>
    <row r="216" spans="5:9" ht="12.75">
      <c r="E216" s="4"/>
      <c r="H216" s="4"/>
      <c r="I216" s="4"/>
    </row>
    <row r="217" spans="5:9" ht="12.75">
      <c r="E217" s="4"/>
      <c r="H217" s="4"/>
      <c r="I217" s="4"/>
    </row>
    <row r="218" spans="5:9" ht="12.75">
      <c r="E218" s="4"/>
      <c r="H218" s="4"/>
      <c r="I218" s="4"/>
    </row>
    <row r="219" spans="5:9" ht="12.75">
      <c r="E219" s="4"/>
      <c r="H219" s="4"/>
      <c r="I219" s="4"/>
    </row>
    <row r="220" spans="5:9" ht="12.75">
      <c r="E220" s="4"/>
      <c r="H220" s="4"/>
      <c r="I220" s="4"/>
    </row>
    <row r="221" spans="5:9" ht="12.75">
      <c r="E221" s="4"/>
      <c r="H221" s="4"/>
      <c r="I221" s="4"/>
    </row>
    <row r="222" spans="5:9" ht="12.75">
      <c r="E222" s="4"/>
      <c r="H222" s="4"/>
      <c r="I222" s="4"/>
    </row>
    <row r="223" spans="5:9" ht="12.75">
      <c r="E223" s="4"/>
      <c r="H223" s="4"/>
      <c r="I223" s="4"/>
    </row>
    <row r="224" spans="5:9" ht="12.75">
      <c r="E224" s="4"/>
      <c r="H224" s="4"/>
      <c r="I224" s="4"/>
    </row>
    <row r="225" spans="5:9" ht="12.75">
      <c r="E225" s="4"/>
      <c r="H225" s="4"/>
      <c r="I225" s="4"/>
    </row>
    <row r="226" spans="5:9" ht="12.75">
      <c r="E226" s="4"/>
      <c r="H226" s="4"/>
      <c r="I226" s="4"/>
    </row>
    <row r="227" spans="5:9" ht="12.75">
      <c r="E227" s="4"/>
      <c r="H227" s="4"/>
      <c r="I227" s="4"/>
    </row>
    <row r="228" spans="5:9" ht="12.75">
      <c r="E228" s="4"/>
      <c r="H228" s="4"/>
      <c r="I228" s="4"/>
    </row>
    <row r="229" spans="5:9" ht="12.75">
      <c r="E229" s="4"/>
      <c r="H229" s="4"/>
      <c r="I229" s="4"/>
    </row>
    <row r="230" spans="5:9" ht="12.75">
      <c r="E230" s="4"/>
      <c r="H230" s="4"/>
      <c r="I230" s="4"/>
    </row>
    <row r="231" spans="5:9" ht="12.75">
      <c r="E231" s="4"/>
      <c r="H231" s="4"/>
      <c r="I231" s="4"/>
    </row>
    <row r="232" spans="5:9" ht="12.75">
      <c r="E232" s="4"/>
      <c r="H232" s="4"/>
      <c r="I232" s="4"/>
    </row>
    <row r="233" spans="5:9" ht="12.75">
      <c r="E233" s="4"/>
      <c r="H233" s="4"/>
      <c r="I233" s="4"/>
    </row>
    <row r="234" spans="5:9" ht="12.75">
      <c r="E234" s="4"/>
      <c r="H234" s="4"/>
      <c r="I234" s="4"/>
    </row>
    <row r="235" spans="5:9" ht="12.75">
      <c r="E235" s="4"/>
      <c r="H235" s="4"/>
      <c r="I235" s="4"/>
    </row>
    <row r="236" spans="5:9" ht="12.75">
      <c r="E236" s="4"/>
      <c r="H236" s="4"/>
      <c r="I236" s="4"/>
    </row>
    <row r="237" spans="5:9" ht="12.75">
      <c r="E237" s="4"/>
      <c r="H237" s="4"/>
      <c r="I237" s="4"/>
    </row>
    <row r="238" spans="5:9" ht="12.75">
      <c r="E238" s="4"/>
      <c r="H238" s="4"/>
      <c r="I238" s="4"/>
    </row>
    <row r="239" spans="5:9" ht="12.75">
      <c r="E239" s="4"/>
      <c r="H239" s="4"/>
      <c r="I239" s="4"/>
    </row>
    <row r="240" spans="5:9" ht="12.75">
      <c r="E240" s="4"/>
      <c r="H240" s="4"/>
      <c r="I240" s="4"/>
    </row>
    <row r="241" spans="5:9" ht="12.75">
      <c r="E241" s="4"/>
      <c r="H241" s="4"/>
      <c r="I241" s="4"/>
    </row>
    <row r="242" spans="5:9" ht="12.75">
      <c r="E242" s="4"/>
      <c r="H242" s="4"/>
      <c r="I242" s="4"/>
    </row>
    <row r="243" spans="5:9" ht="12.75">
      <c r="E243" s="4"/>
      <c r="H243" s="4"/>
      <c r="I243" s="4"/>
    </row>
    <row r="244" spans="5:9" ht="12.75">
      <c r="E244" s="4"/>
      <c r="H244" s="4"/>
      <c r="I244" s="4"/>
    </row>
    <row r="245" spans="5:9" ht="12.75">
      <c r="E245" s="4"/>
      <c r="H245" s="4"/>
      <c r="I245" s="4"/>
    </row>
    <row r="246" spans="5:9" ht="12.75">
      <c r="E246" s="4"/>
      <c r="H246" s="4"/>
      <c r="I246" s="4"/>
    </row>
    <row r="247" spans="5:9" ht="12.75">
      <c r="E247" s="4"/>
      <c r="H247" s="4"/>
      <c r="I247" s="4"/>
    </row>
    <row r="248" spans="5:9" ht="12.75">
      <c r="E248" s="4"/>
      <c r="H248" s="4"/>
      <c r="I248" s="4"/>
    </row>
    <row r="249" spans="5:9" ht="12.75">
      <c r="E249" s="4"/>
      <c r="H249" s="4"/>
      <c r="I249" s="4"/>
    </row>
    <row r="250" spans="5:9" ht="12.75">
      <c r="E250" s="4"/>
      <c r="H250" s="4"/>
      <c r="I250" s="4"/>
    </row>
    <row r="251" spans="5:9" ht="12.75">
      <c r="E251" s="4"/>
      <c r="H251" s="4"/>
      <c r="I251" s="4"/>
    </row>
    <row r="252" spans="5:9" ht="12.75">
      <c r="E252" s="4"/>
      <c r="H252" s="4"/>
      <c r="I252" s="4"/>
    </row>
    <row r="253" spans="5:9" ht="12.75">
      <c r="E253" s="4"/>
      <c r="H253" s="4"/>
      <c r="I253" s="4"/>
    </row>
    <row r="254" spans="5:9" ht="12.75">
      <c r="E254" s="4"/>
      <c r="H254" s="4"/>
      <c r="I254" s="4"/>
    </row>
    <row r="255" spans="5:9" ht="12.75">
      <c r="E255" s="4"/>
      <c r="H255" s="4"/>
      <c r="I255" s="4"/>
    </row>
    <row r="256" spans="5:9" ht="12.75">
      <c r="E256" s="4"/>
      <c r="H256" s="4"/>
      <c r="I256" s="4"/>
    </row>
    <row r="257" spans="5:9" ht="12.75">
      <c r="E257" s="4"/>
      <c r="H257" s="4"/>
      <c r="I257" s="4"/>
    </row>
    <row r="258" spans="5:9" ht="12.75">
      <c r="E258" s="4"/>
      <c r="H258" s="4"/>
      <c r="I258" s="4"/>
    </row>
    <row r="259" spans="5:9" ht="12.75">
      <c r="E259" s="4"/>
      <c r="H259" s="4"/>
      <c r="I259" s="4"/>
    </row>
    <row r="260" spans="5:9" ht="12.75">
      <c r="E260" s="4"/>
      <c r="H260" s="4"/>
      <c r="I260" s="4"/>
    </row>
    <row r="261" spans="5:9" ht="12.75">
      <c r="E261" s="4"/>
      <c r="H261" s="4"/>
      <c r="I261" s="4"/>
    </row>
    <row r="262" spans="5:9" ht="12.75">
      <c r="E262" s="4"/>
      <c r="H262" s="4"/>
      <c r="I262" s="4"/>
    </row>
    <row r="263" spans="5:9" ht="12.75">
      <c r="E263" s="4"/>
      <c r="H263" s="4"/>
      <c r="I263" s="4"/>
    </row>
    <row r="264" spans="5:9" ht="12.75">
      <c r="E264" s="4"/>
      <c r="H264" s="4"/>
      <c r="I264" s="4"/>
    </row>
    <row r="265" spans="5:9" ht="12.75">
      <c r="E265" s="4"/>
      <c r="H265" s="4"/>
      <c r="I265" s="4"/>
    </row>
    <row r="266" spans="5:9" ht="12.75">
      <c r="E266" s="4"/>
      <c r="H266" s="4"/>
      <c r="I266" s="4"/>
    </row>
    <row r="267" spans="5:9" ht="12.75">
      <c r="E267" s="4"/>
      <c r="H267" s="4"/>
      <c r="I267" s="4"/>
    </row>
    <row r="268" spans="5:9" ht="12.75">
      <c r="E268" s="4"/>
      <c r="H268" s="4"/>
      <c r="I268" s="4"/>
    </row>
    <row r="269" spans="5:9" ht="12.75">
      <c r="E269" s="4"/>
      <c r="H269" s="4"/>
      <c r="I269" s="4"/>
    </row>
    <row r="270" spans="5:9" ht="12.75">
      <c r="E270" s="4"/>
      <c r="H270" s="4"/>
      <c r="I270" s="4"/>
    </row>
    <row r="271" spans="5:9" ht="12.75">
      <c r="E271" s="4"/>
      <c r="H271" s="4"/>
      <c r="I271" s="4"/>
    </row>
    <row r="272" spans="5:9" ht="12.75">
      <c r="E272" s="4"/>
      <c r="H272" s="4"/>
      <c r="I272" s="4"/>
    </row>
    <row r="273" spans="5:9" ht="12.75">
      <c r="E273" s="4"/>
      <c r="H273" s="4"/>
      <c r="I273" s="4"/>
    </row>
    <row r="274" spans="5:9" ht="12.75">
      <c r="E274" s="4"/>
      <c r="H274" s="4"/>
      <c r="I274" s="4"/>
    </row>
    <row r="275" spans="5:9" ht="12.75">
      <c r="E275" s="4"/>
      <c r="H275" s="4"/>
      <c r="I275" s="4"/>
    </row>
    <row r="276" spans="5:9" ht="12.75">
      <c r="E276" s="4"/>
      <c r="H276" s="4"/>
      <c r="I276" s="4"/>
    </row>
    <row r="277" spans="5:9" ht="12.75">
      <c r="E277" s="4"/>
      <c r="H277" s="4"/>
      <c r="I277" s="4"/>
    </row>
    <row r="278" spans="5:9" ht="12.75">
      <c r="E278" s="4"/>
      <c r="H278" s="4"/>
      <c r="I278" s="4"/>
    </row>
    <row r="279" spans="5:9" ht="12.75">
      <c r="E279" s="4"/>
      <c r="H279" s="4"/>
      <c r="I279" s="4"/>
    </row>
    <row r="280" spans="5:9" ht="12.75">
      <c r="E280" s="4"/>
      <c r="H280" s="4"/>
      <c r="I280" s="4"/>
    </row>
    <row r="281" spans="5:9" ht="12.75">
      <c r="E281" s="4"/>
      <c r="H281" s="4"/>
      <c r="I281" s="4"/>
    </row>
    <row r="282" spans="5:9" ht="12.75">
      <c r="E282" s="4"/>
      <c r="H282" s="4"/>
      <c r="I282" s="4"/>
    </row>
    <row r="283" spans="5:9" ht="12.75">
      <c r="E283" s="4"/>
      <c r="H283" s="4"/>
      <c r="I283" s="4"/>
    </row>
    <row r="284" spans="5:9" ht="12.75">
      <c r="E284" s="4"/>
      <c r="H284" s="4"/>
      <c r="I284" s="4"/>
    </row>
    <row r="285" spans="5:9" ht="12.75">
      <c r="E285" s="4"/>
      <c r="H285" s="4"/>
      <c r="I285" s="4"/>
    </row>
  </sheetData>
  <sheetProtection/>
  <mergeCells count="11">
    <mergeCell ref="A6:I6"/>
    <mergeCell ref="G117:H117"/>
    <mergeCell ref="A59:H59"/>
    <mergeCell ref="A109:H109"/>
    <mergeCell ref="D117:E117"/>
    <mergeCell ref="A1:I1"/>
    <mergeCell ref="C4:E4"/>
    <mergeCell ref="A4:A5"/>
    <mergeCell ref="F4:H4"/>
    <mergeCell ref="I4:I5"/>
    <mergeCell ref="B4:B5"/>
  </mergeCells>
  <printOptions/>
  <pageMargins left="0.2362204724409449" right="0.2755905511811024" top="0.4724409448818898" bottom="0.5905511811023623" header="0.5118110236220472" footer="0.5118110236220472"/>
  <pageSetup fitToHeight="0" fitToWidth="1" horizontalDpi="600" verticalDpi="600" orientation="portrait" paperSize="9" scale="56" r:id="rId1"/>
  <rowBreaks count="2" manualBreakCount="2">
    <brk id="62" max="8" man="1"/>
    <brk id="10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8"/>
  <sheetViews>
    <sheetView zoomScale="60" zoomScaleNormal="60" zoomScaleSheetLayoutView="70" zoomScalePageLayoutView="0" workbookViewId="0" topLeftCell="A94">
      <selection activeCell="H103" sqref="H103"/>
    </sheetView>
  </sheetViews>
  <sheetFormatPr defaultColWidth="9.125" defaultRowHeight="12.75"/>
  <cols>
    <col min="1" max="1" width="65.50390625" style="3" customWidth="1"/>
    <col min="2" max="2" width="31.125" style="3" customWidth="1"/>
    <col min="3" max="3" width="18.625" style="3" customWidth="1"/>
    <col min="4" max="4" width="20.375" style="3" customWidth="1"/>
    <col min="5" max="5" width="13.375" style="3" customWidth="1"/>
    <col min="6" max="6" width="18.625" style="3" customWidth="1"/>
    <col min="7" max="7" width="20.375" style="3" customWidth="1"/>
    <col min="8" max="8" width="13.375" style="3" customWidth="1"/>
    <col min="9" max="9" width="16.00390625" style="3" customWidth="1"/>
    <col min="10" max="16384" width="9.125" style="3" customWidth="1"/>
  </cols>
  <sheetData>
    <row r="1" spans="1:13" ht="20.25">
      <c r="A1" s="118" t="s">
        <v>219</v>
      </c>
      <c r="B1" s="118"/>
      <c r="C1" s="118"/>
      <c r="D1" s="118"/>
      <c r="E1" s="118"/>
      <c r="F1" s="118"/>
      <c r="G1" s="118"/>
      <c r="H1" s="118"/>
      <c r="I1" s="119"/>
      <c r="J1" s="8"/>
      <c r="K1" s="8"/>
      <c r="L1" s="8"/>
      <c r="M1" s="8"/>
    </row>
    <row r="2" spans="1:13" ht="20.25">
      <c r="A2" s="41"/>
      <c r="B2" s="41"/>
      <c r="C2" s="41"/>
      <c r="D2" s="41"/>
      <c r="E2" s="41"/>
      <c r="F2" s="41"/>
      <c r="G2" s="41"/>
      <c r="H2" s="41"/>
      <c r="I2" s="41"/>
      <c r="J2" s="8"/>
      <c r="K2" s="8"/>
      <c r="L2" s="8"/>
      <c r="M2" s="8"/>
    </row>
    <row r="3" spans="1:9" ht="15" customHeight="1">
      <c r="A3" s="132" t="s">
        <v>130</v>
      </c>
      <c r="B3" s="132" t="s">
        <v>49</v>
      </c>
      <c r="C3" s="120" t="s">
        <v>208</v>
      </c>
      <c r="D3" s="121"/>
      <c r="E3" s="121"/>
      <c r="F3" s="120" t="s">
        <v>220</v>
      </c>
      <c r="G3" s="121"/>
      <c r="H3" s="121"/>
      <c r="I3" s="124" t="s">
        <v>223</v>
      </c>
    </row>
    <row r="4" spans="1:9" s="26" customFormat="1" ht="46.5">
      <c r="A4" s="133"/>
      <c r="B4" s="133"/>
      <c r="C4" s="21" t="s">
        <v>47</v>
      </c>
      <c r="D4" s="21" t="s">
        <v>196</v>
      </c>
      <c r="E4" s="21" t="s">
        <v>46</v>
      </c>
      <c r="F4" s="21" t="s">
        <v>47</v>
      </c>
      <c r="G4" s="21" t="s">
        <v>196</v>
      </c>
      <c r="H4" s="21" t="s">
        <v>46</v>
      </c>
      <c r="I4" s="125"/>
    </row>
    <row r="5" spans="1:9" s="26" customFormat="1" ht="17.25">
      <c r="A5" s="130" t="s">
        <v>0</v>
      </c>
      <c r="B5" s="130"/>
      <c r="C5" s="130"/>
      <c r="D5" s="130"/>
      <c r="E5" s="130"/>
      <c r="F5" s="130"/>
      <c r="G5" s="130"/>
      <c r="H5" s="130"/>
      <c r="I5" s="131"/>
    </row>
    <row r="6" spans="1:9" s="73" customFormat="1" ht="18">
      <c r="A6" s="71" t="s">
        <v>15</v>
      </c>
      <c r="B6" s="107" t="s">
        <v>136</v>
      </c>
      <c r="C6" s="85">
        <f>C7+C9+C11+C15+C17+C20+C24+C26+C29+C32+C40</f>
        <v>343159.6</v>
      </c>
      <c r="D6" s="85">
        <f>D7+D9+D11+D15+D17+D20+D24+D26+D29+D32+D40</f>
        <v>88608.7</v>
      </c>
      <c r="E6" s="85">
        <f>SUM(D6/C6*100)</f>
        <v>25.82142536592303</v>
      </c>
      <c r="F6" s="85">
        <f>F7+F9+F11+F15+F17+F20+F24+F26+F29+F32+F40</f>
        <v>446822.30000000005</v>
      </c>
      <c r="G6" s="85">
        <f>G7+G9+G11+G15+G17+G20+G24+G26+G29+G32+G40</f>
        <v>103789.29999999997</v>
      </c>
      <c r="H6" s="85">
        <f>SUM(G6/F6*100)</f>
        <v>23.228316939418637</v>
      </c>
      <c r="I6" s="85">
        <f>G6/D6%</f>
        <v>117.13217776584013</v>
      </c>
    </row>
    <row r="7" spans="1:9" s="73" customFormat="1" ht="18">
      <c r="A7" s="71" t="s">
        <v>215</v>
      </c>
      <c r="B7" s="107" t="s">
        <v>137</v>
      </c>
      <c r="C7" s="85">
        <f aca="true" t="shared" si="0" ref="C7:I7">C8</f>
        <v>247316.8</v>
      </c>
      <c r="D7" s="85">
        <f t="shared" si="0"/>
        <v>57538</v>
      </c>
      <c r="E7" s="85">
        <f t="shared" si="0"/>
        <v>23.264897491799992</v>
      </c>
      <c r="F7" s="85">
        <f t="shared" si="0"/>
        <v>279753.7</v>
      </c>
      <c r="G7" s="85">
        <f t="shared" si="0"/>
        <v>54108.2</v>
      </c>
      <c r="H7" s="85">
        <f t="shared" si="0"/>
        <v>19.34137064138919</v>
      </c>
      <c r="I7" s="85">
        <f t="shared" si="0"/>
        <v>94.03906983211095</v>
      </c>
    </row>
    <row r="8" spans="1:9" s="26" customFormat="1" ht="18">
      <c r="A8" s="30" t="s">
        <v>3</v>
      </c>
      <c r="B8" s="108" t="s">
        <v>138</v>
      </c>
      <c r="C8" s="22">
        <v>247316.8</v>
      </c>
      <c r="D8" s="22">
        <v>57538</v>
      </c>
      <c r="E8" s="22">
        <f aca="true" t="shared" si="1" ref="E8:E16">SUM(D8/C8*100)</f>
        <v>23.264897491799992</v>
      </c>
      <c r="F8" s="22">
        <v>279753.7</v>
      </c>
      <c r="G8" s="22">
        <v>54108.2</v>
      </c>
      <c r="H8" s="22">
        <f aca="true" t="shared" si="2" ref="H8:H39">SUM(G8/F8*100)</f>
        <v>19.34137064138919</v>
      </c>
      <c r="I8" s="22">
        <f aca="true" t="shared" si="3" ref="I8:I39">G8/D8%</f>
        <v>94.03906983211095</v>
      </c>
    </row>
    <row r="9" spans="1:9" s="76" customFormat="1" ht="36">
      <c r="A9" s="29" t="s">
        <v>139</v>
      </c>
      <c r="B9" s="109" t="s">
        <v>140</v>
      </c>
      <c r="C9" s="85">
        <f>C10</f>
        <v>27000.3</v>
      </c>
      <c r="D9" s="85">
        <f>D10</f>
        <v>5876</v>
      </c>
      <c r="E9" s="85">
        <f t="shared" si="1"/>
        <v>21.762721154950132</v>
      </c>
      <c r="F9" s="85">
        <f>F10</f>
        <v>27247.4</v>
      </c>
      <c r="G9" s="85">
        <f>G10</f>
        <v>6109.5</v>
      </c>
      <c r="H9" s="85">
        <f t="shared" si="2"/>
        <v>22.42232286383288</v>
      </c>
      <c r="I9" s="22">
        <f t="shared" si="3"/>
        <v>103.97379169503064</v>
      </c>
    </row>
    <row r="10" spans="1:9" s="26" customFormat="1" ht="36">
      <c r="A10" s="77" t="s">
        <v>189</v>
      </c>
      <c r="B10" s="108" t="s">
        <v>141</v>
      </c>
      <c r="C10" s="22">
        <v>27000.3</v>
      </c>
      <c r="D10" s="22">
        <v>5876</v>
      </c>
      <c r="E10" s="22">
        <f t="shared" si="1"/>
        <v>21.762721154950132</v>
      </c>
      <c r="F10" s="22">
        <v>27247.4</v>
      </c>
      <c r="G10" s="22">
        <v>6109.5</v>
      </c>
      <c r="H10" s="22">
        <f t="shared" si="2"/>
        <v>22.42232286383288</v>
      </c>
      <c r="I10" s="22">
        <f t="shared" si="3"/>
        <v>103.97379169503064</v>
      </c>
    </row>
    <row r="11" spans="1:9" s="76" customFormat="1" ht="18">
      <c r="A11" s="29" t="s">
        <v>142</v>
      </c>
      <c r="B11" s="109" t="s">
        <v>143</v>
      </c>
      <c r="C11" s="85">
        <f>SUM(C12:C14)</f>
        <v>38082.5</v>
      </c>
      <c r="D11" s="85">
        <f>SUM(D12:D14)</f>
        <v>16264.099999999999</v>
      </c>
      <c r="E11" s="85">
        <f t="shared" si="1"/>
        <v>42.707542834635326</v>
      </c>
      <c r="F11" s="85">
        <f>SUM(F12:F14)</f>
        <v>20094.2</v>
      </c>
      <c r="G11" s="85">
        <f>SUM(G12:G14)</f>
        <v>25043.1</v>
      </c>
      <c r="H11" s="85">
        <f t="shared" si="2"/>
        <v>124.62849976610164</v>
      </c>
      <c r="I11" s="85">
        <f t="shared" si="3"/>
        <v>153.97777928074717</v>
      </c>
    </row>
    <row r="12" spans="1:9" s="26" customFormat="1" ht="18">
      <c r="A12" s="30" t="s">
        <v>9</v>
      </c>
      <c r="B12" s="108" t="s">
        <v>144</v>
      </c>
      <c r="C12" s="22">
        <v>28428</v>
      </c>
      <c r="D12" s="22">
        <v>8348.5</v>
      </c>
      <c r="E12" s="22">
        <f t="shared" si="1"/>
        <v>29.367173209511748</v>
      </c>
      <c r="F12" s="22">
        <v>6500</v>
      </c>
      <c r="G12" s="22">
        <v>6528.9</v>
      </c>
      <c r="H12" s="22">
        <f t="shared" si="2"/>
        <v>100.44461538461537</v>
      </c>
      <c r="I12" s="22">
        <f t="shared" si="3"/>
        <v>78.20446786847937</v>
      </c>
    </row>
    <row r="13" spans="1:9" s="26" customFormat="1" ht="18">
      <c r="A13" s="30" t="s">
        <v>16</v>
      </c>
      <c r="B13" s="108" t="s">
        <v>145</v>
      </c>
      <c r="C13" s="22">
        <v>6975.5</v>
      </c>
      <c r="D13" s="22">
        <v>7100.3</v>
      </c>
      <c r="E13" s="22">
        <f t="shared" si="1"/>
        <v>101.78911905956562</v>
      </c>
      <c r="F13" s="22">
        <v>10894.2</v>
      </c>
      <c r="G13" s="22">
        <v>15409.2</v>
      </c>
      <c r="H13" s="22">
        <f t="shared" si="2"/>
        <v>141.44407115712946</v>
      </c>
      <c r="I13" s="22">
        <f t="shared" si="3"/>
        <v>217.02181597960652</v>
      </c>
    </row>
    <row r="14" spans="1:9" s="26" customFormat="1" ht="36">
      <c r="A14" s="30" t="s">
        <v>39</v>
      </c>
      <c r="B14" s="108" t="s">
        <v>146</v>
      </c>
      <c r="C14" s="22">
        <v>2679</v>
      </c>
      <c r="D14" s="22">
        <v>815.3</v>
      </c>
      <c r="E14" s="22">
        <f t="shared" si="1"/>
        <v>30.432997387084733</v>
      </c>
      <c r="F14" s="22">
        <v>2700</v>
      </c>
      <c r="G14" s="22">
        <v>3105</v>
      </c>
      <c r="H14" s="22">
        <f t="shared" si="2"/>
        <v>114.99999999999999</v>
      </c>
      <c r="I14" s="22">
        <f t="shared" si="3"/>
        <v>380.8414080706489</v>
      </c>
    </row>
    <row r="15" spans="1:9" s="76" customFormat="1" ht="18">
      <c r="A15" s="29" t="s">
        <v>147</v>
      </c>
      <c r="B15" s="103" t="s">
        <v>148</v>
      </c>
      <c r="C15" s="85">
        <f>SUM(C16:C16)</f>
        <v>0</v>
      </c>
      <c r="D15" s="85">
        <f>SUM(D16:D16)</f>
        <v>0</v>
      </c>
      <c r="E15" s="22" t="e">
        <f t="shared" si="1"/>
        <v>#DIV/0!</v>
      </c>
      <c r="F15" s="85">
        <f>SUM(F16:F16)</f>
        <v>87534.8</v>
      </c>
      <c r="G15" s="85">
        <f>SUM(G16:G16)</f>
        <v>9470.4</v>
      </c>
      <c r="H15" s="31">
        <f>SUM(G15/F15*100)</f>
        <v>10.819011410319094</v>
      </c>
      <c r="I15" s="31" t="e">
        <f>G15/D15%</f>
        <v>#DIV/0!</v>
      </c>
    </row>
    <row r="16" spans="1:9" s="26" customFormat="1" ht="18">
      <c r="A16" s="30" t="s">
        <v>229</v>
      </c>
      <c r="B16" s="102" t="s">
        <v>230</v>
      </c>
      <c r="C16" s="22">
        <v>0</v>
      </c>
      <c r="D16" s="22">
        <v>0</v>
      </c>
      <c r="E16" s="22" t="e">
        <f t="shared" si="1"/>
        <v>#DIV/0!</v>
      </c>
      <c r="F16" s="22">
        <v>87534.8</v>
      </c>
      <c r="G16" s="22">
        <v>9470.4</v>
      </c>
      <c r="H16" s="22">
        <f>SUM(G16/F16*100)</f>
        <v>10.819011410319094</v>
      </c>
      <c r="I16" s="22" t="e">
        <f>G16/D16%</f>
        <v>#DIV/0!</v>
      </c>
    </row>
    <row r="17" spans="1:9" s="76" customFormat="1" ht="18">
      <c r="A17" s="29" t="s">
        <v>4</v>
      </c>
      <c r="B17" s="109" t="s">
        <v>151</v>
      </c>
      <c r="C17" s="85">
        <f>SUM(C18:C19)</f>
        <v>10252</v>
      </c>
      <c r="D17" s="85">
        <f>SUM(D18:D19)</f>
        <v>3349</v>
      </c>
      <c r="E17" s="85">
        <f aca="true" t="shared" si="4" ref="E17:E26">SUM(D17/C17*100)</f>
        <v>32.66679672259071</v>
      </c>
      <c r="F17" s="85">
        <f>SUM(F18:F19)</f>
        <v>9243.3</v>
      </c>
      <c r="G17" s="85">
        <f>SUM(G18:G19)</f>
        <v>2576.8</v>
      </c>
      <c r="H17" s="85">
        <f>SUM(G17/F17*100)</f>
        <v>27.87748964114548</v>
      </c>
      <c r="I17" s="85">
        <f>G17/D17%</f>
        <v>76.94237085697223</v>
      </c>
    </row>
    <row r="18" spans="1:9" s="26" customFormat="1" ht="36">
      <c r="A18" s="77" t="s">
        <v>190</v>
      </c>
      <c r="B18" s="108" t="s">
        <v>152</v>
      </c>
      <c r="C18" s="22">
        <v>10252</v>
      </c>
      <c r="D18" s="22">
        <v>3304</v>
      </c>
      <c r="E18" s="22">
        <f t="shared" si="4"/>
        <v>32.22785797893094</v>
      </c>
      <c r="F18" s="22">
        <v>9243.3</v>
      </c>
      <c r="G18" s="22">
        <v>2571.8</v>
      </c>
      <c r="H18" s="22">
        <f t="shared" si="2"/>
        <v>27.823396406045465</v>
      </c>
      <c r="I18" s="22">
        <f t="shared" si="3"/>
        <v>77.83898305084746</v>
      </c>
    </row>
    <row r="19" spans="1:9" s="26" customFormat="1" ht="36">
      <c r="A19" s="77" t="s">
        <v>192</v>
      </c>
      <c r="B19" s="108" t="s">
        <v>193</v>
      </c>
      <c r="C19" s="22">
        <v>0</v>
      </c>
      <c r="D19" s="22">
        <v>45</v>
      </c>
      <c r="E19" s="22" t="e">
        <f t="shared" si="4"/>
        <v>#DIV/0!</v>
      </c>
      <c r="F19" s="22">
        <v>0</v>
      </c>
      <c r="G19" s="22">
        <v>5</v>
      </c>
      <c r="H19" s="22" t="e">
        <f t="shared" si="2"/>
        <v>#DIV/0!</v>
      </c>
      <c r="I19" s="22">
        <f t="shared" si="3"/>
        <v>11.11111111111111</v>
      </c>
    </row>
    <row r="20" spans="1:9" s="76" customFormat="1" ht="36">
      <c r="A20" s="29" t="s">
        <v>10</v>
      </c>
      <c r="B20" s="109" t="s">
        <v>154</v>
      </c>
      <c r="C20" s="85">
        <f>SUM(C21:C23)</f>
        <v>7582.2</v>
      </c>
      <c r="D20" s="85">
        <f>SUM(D21:D23)</f>
        <v>2663.4</v>
      </c>
      <c r="E20" s="85">
        <f t="shared" si="4"/>
        <v>35.127007992403264</v>
      </c>
      <c r="F20" s="85">
        <f>SUM(F21:F23)</f>
        <v>9840.4</v>
      </c>
      <c r="G20" s="85">
        <f>SUM(G21:G23)</f>
        <v>2345.5</v>
      </c>
      <c r="H20" s="85">
        <f t="shared" si="2"/>
        <v>23.835413194585588</v>
      </c>
      <c r="I20" s="85">
        <f t="shared" si="3"/>
        <v>88.06412855748292</v>
      </c>
    </row>
    <row r="21" spans="1:9" s="26" customFormat="1" ht="108">
      <c r="A21" s="77" t="s">
        <v>155</v>
      </c>
      <c r="B21" s="108" t="s">
        <v>156</v>
      </c>
      <c r="C21" s="22">
        <v>5482.2</v>
      </c>
      <c r="D21" s="22">
        <v>1650.7</v>
      </c>
      <c r="E21" s="22">
        <f t="shared" si="4"/>
        <v>30.110174747364198</v>
      </c>
      <c r="F21" s="22">
        <v>7740.4</v>
      </c>
      <c r="G21" s="22">
        <v>1502.4</v>
      </c>
      <c r="H21" s="22">
        <f t="shared" si="2"/>
        <v>19.409849620174672</v>
      </c>
      <c r="I21" s="22">
        <f t="shared" si="3"/>
        <v>91.01593263463985</v>
      </c>
    </row>
    <row r="22" spans="1:9" s="26" customFormat="1" ht="36">
      <c r="A22" s="77" t="s">
        <v>157</v>
      </c>
      <c r="B22" s="108" t="s">
        <v>158</v>
      </c>
      <c r="C22" s="22">
        <v>100</v>
      </c>
      <c r="D22" s="22">
        <v>14.8</v>
      </c>
      <c r="E22" s="22">
        <f t="shared" si="4"/>
        <v>14.800000000000002</v>
      </c>
      <c r="F22" s="22">
        <v>100</v>
      </c>
      <c r="G22" s="22">
        <v>30</v>
      </c>
      <c r="H22" s="22">
        <f t="shared" si="2"/>
        <v>30</v>
      </c>
      <c r="I22" s="22"/>
    </row>
    <row r="23" spans="1:9" s="26" customFormat="1" ht="108">
      <c r="A23" s="77" t="s">
        <v>159</v>
      </c>
      <c r="B23" s="108" t="s">
        <v>160</v>
      </c>
      <c r="C23" s="22">
        <v>2000</v>
      </c>
      <c r="D23" s="22">
        <v>997.9</v>
      </c>
      <c r="E23" s="22">
        <f t="shared" si="4"/>
        <v>49.895</v>
      </c>
      <c r="F23" s="22">
        <v>2000</v>
      </c>
      <c r="G23" s="22">
        <v>813.1</v>
      </c>
      <c r="H23" s="22">
        <f>SUM(G23/F23*100)</f>
        <v>40.655</v>
      </c>
      <c r="I23" s="22">
        <f>G23/D23%</f>
        <v>81.48111033169657</v>
      </c>
    </row>
    <row r="24" spans="1:9" s="76" customFormat="1" ht="18">
      <c r="A24" s="78" t="s">
        <v>11</v>
      </c>
      <c r="B24" s="109" t="s">
        <v>161</v>
      </c>
      <c r="C24" s="85">
        <f>C25</f>
        <v>960</v>
      </c>
      <c r="D24" s="85">
        <f>D25</f>
        <v>414.6</v>
      </c>
      <c r="E24" s="110">
        <f t="shared" si="4"/>
        <v>43.1875</v>
      </c>
      <c r="F24" s="85">
        <f>F25</f>
        <v>684.6</v>
      </c>
      <c r="G24" s="85">
        <f>G25</f>
        <v>185.4</v>
      </c>
      <c r="H24" s="110">
        <f>SUM(G24/F24*100)</f>
        <v>27.081507449605606</v>
      </c>
      <c r="I24" s="110">
        <f>G24/D24%</f>
        <v>44.7178002894356</v>
      </c>
    </row>
    <row r="25" spans="1:9" s="26" customFormat="1" ht="18">
      <c r="A25" s="77" t="s">
        <v>162</v>
      </c>
      <c r="B25" s="108" t="s">
        <v>163</v>
      </c>
      <c r="C25" s="22">
        <v>960</v>
      </c>
      <c r="D25" s="22">
        <v>414.6</v>
      </c>
      <c r="E25" s="22">
        <f t="shared" si="4"/>
        <v>43.1875</v>
      </c>
      <c r="F25" s="22">
        <v>684.6</v>
      </c>
      <c r="G25" s="22">
        <v>185.4</v>
      </c>
      <c r="H25" s="22">
        <f t="shared" si="2"/>
        <v>27.081507449605606</v>
      </c>
      <c r="I25" s="22">
        <f t="shared" si="3"/>
        <v>44.7178002894356</v>
      </c>
    </row>
    <row r="26" spans="1:9" s="76" customFormat="1" ht="36">
      <c r="A26" s="79" t="s">
        <v>164</v>
      </c>
      <c r="B26" s="109" t="s">
        <v>165</v>
      </c>
      <c r="C26" s="85">
        <f>SUM(C27:C28)</f>
        <v>465.8</v>
      </c>
      <c r="D26" s="85">
        <f>SUM(D27:D28)</f>
        <v>85.69999999999999</v>
      </c>
      <c r="E26" s="85">
        <f t="shared" si="4"/>
        <v>18.398454272219833</v>
      </c>
      <c r="F26" s="85">
        <f>SUM(F27:F28)</f>
        <v>452.9</v>
      </c>
      <c r="G26" s="85">
        <f>SUM(G27:G28)</f>
        <v>78.3</v>
      </c>
      <c r="H26" s="85">
        <f>SUM(G26/F26*100)</f>
        <v>17.288584676529034</v>
      </c>
      <c r="I26" s="85">
        <f>G26/D26%</f>
        <v>91.36522753792299</v>
      </c>
    </row>
    <row r="27" spans="1:9" s="26" customFormat="1" ht="18">
      <c r="A27" s="30" t="s">
        <v>6</v>
      </c>
      <c r="B27" s="108" t="s">
        <v>166</v>
      </c>
      <c r="C27" s="22">
        <v>464</v>
      </c>
      <c r="D27" s="22">
        <v>71.1</v>
      </c>
      <c r="E27" s="22">
        <f aca="true" t="shared" si="5" ref="E27:E39">SUM(D27/C27*100)</f>
        <v>15.323275862068964</v>
      </c>
      <c r="F27" s="22">
        <v>452.9</v>
      </c>
      <c r="G27" s="22">
        <v>78.3</v>
      </c>
      <c r="H27" s="22">
        <f t="shared" si="2"/>
        <v>17.288584676529034</v>
      </c>
      <c r="I27" s="22">
        <f t="shared" si="3"/>
        <v>110.12658227848101</v>
      </c>
    </row>
    <row r="28" spans="1:9" s="26" customFormat="1" ht="18">
      <c r="A28" s="30" t="s">
        <v>167</v>
      </c>
      <c r="B28" s="108" t="s">
        <v>168</v>
      </c>
      <c r="C28" s="22">
        <v>1.8</v>
      </c>
      <c r="D28" s="22">
        <v>14.6</v>
      </c>
      <c r="E28" s="22">
        <f t="shared" si="5"/>
        <v>811.1111111111111</v>
      </c>
      <c r="F28" s="22">
        <v>0</v>
      </c>
      <c r="G28" s="22">
        <v>0</v>
      </c>
      <c r="H28" s="22" t="e">
        <f t="shared" si="2"/>
        <v>#DIV/0!</v>
      </c>
      <c r="I28" s="22">
        <f t="shared" si="3"/>
        <v>0</v>
      </c>
    </row>
    <row r="29" spans="1:9" s="80" customFormat="1" ht="36">
      <c r="A29" s="29" t="s">
        <v>7</v>
      </c>
      <c r="B29" s="109" t="s">
        <v>169</v>
      </c>
      <c r="C29" s="85">
        <f>SUM(C30:C31)</f>
        <v>11500</v>
      </c>
      <c r="D29" s="85">
        <f>SUM(D30:D31)</f>
        <v>1976.4</v>
      </c>
      <c r="E29" s="85">
        <f t="shared" si="5"/>
        <v>17.18608695652174</v>
      </c>
      <c r="F29" s="85">
        <f>SUM(F30:F31)</f>
        <v>9311.1</v>
      </c>
      <c r="G29" s="85">
        <f>SUM(G30:G31)</f>
        <v>1847.8999999999999</v>
      </c>
      <c r="H29" s="85">
        <f t="shared" si="2"/>
        <v>19.846205067070482</v>
      </c>
      <c r="I29" s="85">
        <f t="shared" si="3"/>
        <v>93.49827970046549</v>
      </c>
    </row>
    <row r="30" spans="1:9" s="26" customFormat="1" ht="108">
      <c r="A30" s="77" t="s">
        <v>170</v>
      </c>
      <c r="B30" s="108" t="s">
        <v>171</v>
      </c>
      <c r="C30" s="22">
        <v>10000</v>
      </c>
      <c r="D30" s="22">
        <v>890.7</v>
      </c>
      <c r="E30" s="22">
        <f t="shared" si="5"/>
        <v>8.907000000000002</v>
      </c>
      <c r="F30" s="22">
        <v>6999.1</v>
      </c>
      <c r="G30" s="22">
        <v>96.1</v>
      </c>
      <c r="H30" s="22">
        <f t="shared" si="2"/>
        <v>1.3730336757583117</v>
      </c>
      <c r="I30" s="22">
        <f t="shared" si="3"/>
        <v>10.789266868754911</v>
      </c>
    </row>
    <row r="31" spans="1:9" s="26" customFormat="1" ht="36">
      <c r="A31" s="77" t="s">
        <v>172</v>
      </c>
      <c r="B31" s="108" t="s">
        <v>173</v>
      </c>
      <c r="C31" s="22">
        <v>1500</v>
      </c>
      <c r="D31" s="22">
        <v>1085.7</v>
      </c>
      <c r="E31" s="22">
        <f t="shared" si="5"/>
        <v>72.38</v>
      </c>
      <c r="F31" s="22">
        <v>2312</v>
      </c>
      <c r="G31" s="22">
        <v>1751.8</v>
      </c>
      <c r="H31" s="22">
        <f t="shared" si="2"/>
        <v>75.76989619377163</v>
      </c>
      <c r="I31" s="22">
        <f t="shared" si="3"/>
        <v>161.35212305425068</v>
      </c>
    </row>
    <row r="32" spans="1:9" s="80" customFormat="1" ht="18">
      <c r="A32" s="29" t="s">
        <v>38</v>
      </c>
      <c r="B32" s="109" t="s">
        <v>177</v>
      </c>
      <c r="C32" s="85">
        <f>SUM(C33:C39)</f>
        <v>0</v>
      </c>
      <c r="D32" s="85">
        <f>SUM(D33:D39)</f>
        <v>409.59999999999997</v>
      </c>
      <c r="E32" s="85" t="e">
        <f t="shared" si="5"/>
        <v>#DIV/0!</v>
      </c>
      <c r="F32" s="85">
        <f>SUM(F33:F39)</f>
        <v>1000</v>
      </c>
      <c r="G32" s="85">
        <f>SUM(G33:G39)</f>
        <v>364.7</v>
      </c>
      <c r="H32" s="85">
        <f t="shared" si="2"/>
        <v>36.47</v>
      </c>
      <c r="I32" s="85">
        <f t="shared" si="3"/>
        <v>89.0380859375</v>
      </c>
    </row>
    <row r="33" spans="1:9" s="26" customFormat="1" ht="36">
      <c r="A33" s="77" t="s">
        <v>209</v>
      </c>
      <c r="B33" s="106" t="s">
        <v>210</v>
      </c>
      <c r="C33" s="22">
        <v>0</v>
      </c>
      <c r="D33" s="22">
        <v>113.3</v>
      </c>
      <c r="E33" s="22" t="e">
        <f t="shared" si="5"/>
        <v>#DIV/0!</v>
      </c>
      <c r="F33" s="22">
        <v>462.3</v>
      </c>
      <c r="G33" s="22">
        <v>129.1</v>
      </c>
      <c r="H33" s="22">
        <f t="shared" si="2"/>
        <v>27.925589444083926</v>
      </c>
      <c r="I33" s="22">
        <f t="shared" si="3"/>
        <v>113.94527802294792</v>
      </c>
    </row>
    <row r="34" spans="1:9" s="26" customFormat="1" ht="36">
      <c r="A34" s="77" t="s">
        <v>225</v>
      </c>
      <c r="B34" s="90" t="s">
        <v>224</v>
      </c>
      <c r="C34" s="22">
        <v>0</v>
      </c>
      <c r="D34" s="22">
        <v>0</v>
      </c>
      <c r="E34" s="22" t="e">
        <f t="shared" si="5"/>
        <v>#DIV/0!</v>
      </c>
      <c r="F34" s="22">
        <v>147</v>
      </c>
      <c r="G34" s="22">
        <v>142.3</v>
      </c>
      <c r="H34" s="22">
        <f t="shared" si="2"/>
        <v>96.80272108843539</v>
      </c>
      <c r="I34" s="22" t="e">
        <f t="shared" si="3"/>
        <v>#DIV/0!</v>
      </c>
    </row>
    <row r="35" spans="1:9" s="26" customFormat="1" ht="90">
      <c r="A35" s="77" t="s">
        <v>178</v>
      </c>
      <c r="B35" s="90" t="s">
        <v>179</v>
      </c>
      <c r="C35" s="22">
        <v>0</v>
      </c>
      <c r="D35" s="22">
        <v>0</v>
      </c>
      <c r="E35" s="22" t="e">
        <f t="shared" si="5"/>
        <v>#DIV/0!</v>
      </c>
      <c r="F35" s="22">
        <v>0</v>
      </c>
      <c r="G35" s="22">
        <v>0</v>
      </c>
      <c r="H35" s="22" t="e">
        <f t="shared" si="2"/>
        <v>#DIV/0!</v>
      </c>
      <c r="I35" s="22" t="e">
        <f t="shared" si="3"/>
        <v>#DIV/0!</v>
      </c>
    </row>
    <row r="36" spans="1:9" s="26" customFormat="1" ht="144">
      <c r="A36" s="117" t="s">
        <v>213</v>
      </c>
      <c r="B36" s="106" t="s">
        <v>212</v>
      </c>
      <c r="C36" s="22">
        <v>0</v>
      </c>
      <c r="D36" s="22">
        <v>12.9</v>
      </c>
      <c r="E36" s="22" t="e">
        <f t="shared" si="5"/>
        <v>#DIV/0!</v>
      </c>
      <c r="F36" s="22">
        <v>363</v>
      </c>
      <c r="G36" s="22">
        <v>48.7</v>
      </c>
      <c r="H36" s="22">
        <f t="shared" si="2"/>
        <v>13.415977961432507</v>
      </c>
      <c r="I36" s="22">
        <f t="shared" si="3"/>
        <v>377.51937984496124</v>
      </c>
    </row>
    <row r="37" spans="1:9" s="26" customFormat="1" ht="90" hidden="1">
      <c r="A37" s="77" t="s">
        <v>180</v>
      </c>
      <c r="B37" s="90" t="s">
        <v>181</v>
      </c>
      <c r="C37" s="22">
        <v>0</v>
      </c>
      <c r="D37" s="22">
        <v>0</v>
      </c>
      <c r="E37" s="22" t="e">
        <f t="shared" si="5"/>
        <v>#DIV/0!</v>
      </c>
      <c r="F37" s="22">
        <v>0</v>
      </c>
      <c r="G37" s="22">
        <v>0</v>
      </c>
      <c r="H37" s="22" t="e">
        <f t="shared" si="2"/>
        <v>#DIV/0!</v>
      </c>
      <c r="I37" s="22" t="e">
        <f t="shared" si="3"/>
        <v>#DIV/0!</v>
      </c>
    </row>
    <row r="38" spans="1:9" s="26" customFormat="1" ht="36">
      <c r="A38" s="77" t="s">
        <v>211</v>
      </c>
      <c r="B38" s="106" t="s">
        <v>214</v>
      </c>
      <c r="C38" s="22">
        <v>0</v>
      </c>
      <c r="D38" s="22">
        <v>283.4</v>
      </c>
      <c r="E38" s="22" t="e">
        <f t="shared" si="5"/>
        <v>#DIV/0!</v>
      </c>
      <c r="F38" s="22">
        <v>27.7</v>
      </c>
      <c r="G38" s="22">
        <v>41.5</v>
      </c>
      <c r="H38" s="22">
        <f t="shared" si="2"/>
        <v>149.81949458483754</v>
      </c>
      <c r="I38" s="22">
        <f t="shared" si="3"/>
        <v>14.643613267466481</v>
      </c>
    </row>
    <row r="39" spans="1:9" s="26" customFormat="1" ht="18">
      <c r="A39" s="77" t="s">
        <v>227</v>
      </c>
      <c r="B39" s="105" t="s">
        <v>226</v>
      </c>
      <c r="C39" s="22">
        <v>0</v>
      </c>
      <c r="D39" s="22">
        <v>0</v>
      </c>
      <c r="E39" s="22" t="e">
        <f t="shared" si="5"/>
        <v>#DIV/0!</v>
      </c>
      <c r="F39" s="22">
        <v>0</v>
      </c>
      <c r="G39" s="22">
        <v>3.1</v>
      </c>
      <c r="H39" s="22" t="e">
        <f t="shared" si="2"/>
        <v>#DIV/0!</v>
      </c>
      <c r="I39" s="22" t="e">
        <f t="shared" si="3"/>
        <v>#DIV/0!</v>
      </c>
    </row>
    <row r="40" spans="1:9" s="76" customFormat="1" ht="18">
      <c r="A40" s="29" t="s">
        <v>8</v>
      </c>
      <c r="B40" s="109" t="s">
        <v>182</v>
      </c>
      <c r="C40" s="85">
        <f>SUM(C41:C42)</f>
        <v>0</v>
      </c>
      <c r="D40" s="85">
        <f>SUM(D41:D42)</f>
        <v>31.9</v>
      </c>
      <c r="E40" s="22"/>
      <c r="F40" s="85">
        <f>SUM(F41:F42)</f>
        <v>1659.9</v>
      </c>
      <c r="G40" s="85">
        <f>SUM(G41:G42)</f>
        <v>1659.5</v>
      </c>
      <c r="H40" s="22">
        <f>SUM(G40/F40*100)</f>
        <v>99.97590216278088</v>
      </c>
      <c r="I40" s="22">
        <f>G40/D40%</f>
        <v>5202.194357366771</v>
      </c>
    </row>
    <row r="41" spans="1:9" s="26" customFormat="1" ht="18">
      <c r="A41" s="30" t="s">
        <v>183</v>
      </c>
      <c r="B41" s="108" t="s">
        <v>184</v>
      </c>
      <c r="C41" s="22">
        <v>0</v>
      </c>
      <c r="D41" s="22">
        <v>31.9</v>
      </c>
      <c r="E41" s="22"/>
      <c r="F41" s="22">
        <v>0</v>
      </c>
      <c r="G41" s="22">
        <v>-0.4</v>
      </c>
      <c r="H41" s="22" t="e">
        <f>SUM(G41/F41*100)</f>
        <v>#DIV/0!</v>
      </c>
      <c r="I41" s="22">
        <f>G41/D41%</f>
        <v>-1.2539184952978057</v>
      </c>
    </row>
    <row r="42" spans="1:9" s="26" customFormat="1" ht="18">
      <c r="A42" s="30" t="s">
        <v>8</v>
      </c>
      <c r="B42" s="102" t="s">
        <v>228</v>
      </c>
      <c r="C42" s="85"/>
      <c r="D42" s="85"/>
      <c r="E42" s="22"/>
      <c r="F42" s="22">
        <v>1659.9</v>
      </c>
      <c r="G42" s="22">
        <v>1659.9</v>
      </c>
      <c r="H42" s="22">
        <f>SUM(G42/F42*100)</f>
        <v>100</v>
      </c>
      <c r="I42" s="22" t="e">
        <f>G42/D42%</f>
        <v>#DIV/0!</v>
      </c>
    </row>
    <row r="43" spans="1:9" s="26" customFormat="1" ht="17.25">
      <c r="A43" s="66" t="s">
        <v>1</v>
      </c>
      <c r="B43" s="65" t="s">
        <v>127</v>
      </c>
      <c r="C43" s="31">
        <f>SUM(C44:C49)</f>
        <v>1125234.2</v>
      </c>
      <c r="D43" s="31">
        <f>SUM(D44:D49)</f>
        <v>246053</v>
      </c>
      <c r="E43" s="31">
        <f>SUM(D43/C43*100)</f>
        <v>21.866825590619268</v>
      </c>
      <c r="F43" s="31">
        <f>SUM(F44:F49)</f>
        <v>1274791.5</v>
      </c>
      <c r="G43" s="31">
        <f>SUM(G44:G49)</f>
        <v>242758.90000000002</v>
      </c>
      <c r="H43" s="31">
        <f aca="true" t="shared" si="6" ref="H43:H49">SUM(G43/F43*100)</f>
        <v>19.043027820627927</v>
      </c>
      <c r="I43" s="31">
        <f aca="true" t="shared" si="7" ref="I43:I100">G43/D43%</f>
        <v>98.66122339495962</v>
      </c>
    </row>
    <row r="44" spans="1:9" s="26" customFormat="1" ht="18">
      <c r="A44" s="30" t="s">
        <v>41</v>
      </c>
      <c r="B44" s="116" t="s">
        <v>202</v>
      </c>
      <c r="C44" s="11">
        <v>170129</v>
      </c>
      <c r="D44" s="11">
        <v>56709</v>
      </c>
      <c r="E44" s="22">
        <f>SUM(D44/C44*100)</f>
        <v>33.3329414738228</v>
      </c>
      <c r="F44" s="11">
        <v>166405.7</v>
      </c>
      <c r="G44" s="11">
        <v>36391.8</v>
      </c>
      <c r="H44" s="22">
        <f t="shared" si="6"/>
        <v>21.869322985931372</v>
      </c>
      <c r="I44" s="22">
        <f t="shared" si="7"/>
        <v>64.17288261122573</v>
      </c>
    </row>
    <row r="45" spans="1:9" s="26" customFormat="1" ht="18">
      <c r="A45" s="30" t="s">
        <v>206</v>
      </c>
      <c r="B45" s="116" t="s">
        <v>204</v>
      </c>
      <c r="C45" s="11">
        <v>795079.8</v>
      </c>
      <c r="D45" s="11">
        <v>169408.5</v>
      </c>
      <c r="E45" s="22">
        <f>SUM(D45/C45*100)</f>
        <v>21.307106531948115</v>
      </c>
      <c r="F45" s="11">
        <v>827055.3</v>
      </c>
      <c r="G45" s="11">
        <v>181281.1</v>
      </c>
      <c r="H45" s="22">
        <f t="shared" si="6"/>
        <v>21.91886080652648</v>
      </c>
      <c r="I45" s="22">
        <f t="shared" si="7"/>
        <v>107.00826699958975</v>
      </c>
    </row>
    <row r="46" spans="1:9" s="26" customFormat="1" ht="18">
      <c r="A46" s="30" t="s">
        <v>207</v>
      </c>
      <c r="B46" s="116" t="s">
        <v>203</v>
      </c>
      <c r="C46" s="11">
        <v>140943.4</v>
      </c>
      <c r="D46" s="11">
        <v>18253.8</v>
      </c>
      <c r="E46" s="22">
        <f>SUM(D46/C46*100)</f>
        <v>12.951156279754853</v>
      </c>
      <c r="F46" s="11">
        <v>266618.4</v>
      </c>
      <c r="G46" s="11">
        <v>21438.8</v>
      </c>
      <c r="H46" s="22">
        <f t="shared" si="6"/>
        <v>8.041005421981378</v>
      </c>
      <c r="I46" s="22">
        <f t="shared" si="7"/>
        <v>117.44842169849566</v>
      </c>
    </row>
    <row r="47" spans="1:9" s="26" customFormat="1" ht="18">
      <c r="A47" s="30" t="s">
        <v>12</v>
      </c>
      <c r="B47" s="116" t="s">
        <v>205</v>
      </c>
      <c r="C47" s="22">
        <v>19085</v>
      </c>
      <c r="D47" s="22">
        <v>1684.7</v>
      </c>
      <c r="E47" s="22">
        <f>SUM(D47/C47*100)</f>
        <v>8.827351323028557</v>
      </c>
      <c r="F47" s="22">
        <v>14844.1</v>
      </c>
      <c r="G47" s="22">
        <v>3779.2</v>
      </c>
      <c r="H47" s="22">
        <f t="shared" si="6"/>
        <v>25.45927338134343</v>
      </c>
      <c r="I47" s="22">
        <f t="shared" si="7"/>
        <v>224.3248056033715</v>
      </c>
    </row>
    <row r="48" spans="1:9" s="26" customFormat="1" ht="18">
      <c r="A48" s="30" t="s">
        <v>17</v>
      </c>
      <c r="B48" s="116" t="s">
        <v>128</v>
      </c>
      <c r="C48" s="11"/>
      <c r="D48" s="11"/>
      <c r="E48" s="22"/>
      <c r="F48" s="11"/>
      <c r="G48" s="11"/>
      <c r="H48" s="22"/>
      <c r="I48" s="22"/>
    </row>
    <row r="49" spans="1:9" s="26" customFormat="1" ht="18">
      <c r="A49" s="30" t="s">
        <v>13</v>
      </c>
      <c r="B49" s="116" t="s">
        <v>129</v>
      </c>
      <c r="C49" s="22">
        <v>-3</v>
      </c>
      <c r="D49" s="22">
        <v>-3</v>
      </c>
      <c r="E49" s="22">
        <f>SUM(D49/C49*100)</f>
        <v>100</v>
      </c>
      <c r="F49" s="22">
        <v>-132</v>
      </c>
      <c r="G49" s="22">
        <v>-132</v>
      </c>
      <c r="H49" s="22">
        <f t="shared" si="6"/>
        <v>100</v>
      </c>
      <c r="I49" s="22">
        <f t="shared" si="7"/>
        <v>4400</v>
      </c>
    </row>
    <row r="50" spans="1:9" s="26" customFormat="1" ht="17.25">
      <c r="A50" s="28" t="s">
        <v>28</v>
      </c>
      <c r="B50" s="28"/>
      <c r="C50" s="98">
        <f>SUM(C6+C43)</f>
        <v>1468393.7999999998</v>
      </c>
      <c r="D50" s="98">
        <f>SUM(D6+D43)</f>
        <v>334661.7</v>
      </c>
      <c r="E50" s="31">
        <f>SUM(D50/C50*100)</f>
        <v>22.791004701872215</v>
      </c>
      <c r="F50" s="98">
        <f>SUM(F6+F43)</f>
        <v>1721613.8</v>
      </c>
      <c r="G50" s="98">
        <f>SUM(G6+G43)</f>
        <v>346548.2</v>
      </c>
      <c r="H50" s="31">
        <f>SUM(G50/F50*100)</f>
        <v>20.129264763096113</v>
      </c>
      <c r="I50" s="31">
        <f t="shared" si="7"/>
        <v>103.5517957388013</v>
      </c>
    </row>
    <row r="51" spans="1:9" s="26" customFormat="1" ht="17.25">
      <c r="A51" s="130" t="s">
        <v>2</v>
      </c>
      <c r="B51" s="130"/>
      <c r="C51" s="130"/>
      <c r="D51" s="130"/>
      <c r="E51" s="130"/>
      <c r="F51" s="130"/>
      <c r="G51" s="130"/>
      <c r="H51" s="130"/>
      <c r="I51" s="131"/>
    </row>
    <row r="52" spans="1:9" s="26" customFormat="1" ht="17.25">
      <c r="A52" s="47" t="s">
        <v>18</v>
      </c>
      <c r="B52" s="48" t="s">
        <v>50</v>
      </c>
      <c r="C52" s="59">
        <f>SUM(C53:C59)</f>
        <v>92650.6</v>
      </c>
      <c r="D52" s="59">
        <f>SUM(D53:D59)</f>
        <v>21747.4</v>
      </c>
      <c r="E52" s="59">
        <f aca="true" t="shared" si="8" ref="E52:E64">SUM(D52/C52*100)</f>
        <v>23.472486956371572</v>
      </c>
      <c r="F52" s="59">
        <f>SUM(F53:F59)</f>
        <v>100231.1</v>
      </c>
      <c r="G52" s="59">
        <f>SUM(G53:G59)</f>
        <v>21268.1</v>
      </c>
      <c r="H52" s="59">
        <f>SUM(G52/F52*100)</f>
        <v>21.219062745994005</v>
      </c>
      <c r="I52" s="59">
        <f t="shared" si="7"/>
        <v>97.79605837939246</v>
      </c>
    </row>
    <row r="53" spans="1:9" s="26" customFormat="1" ht="54">
      <c r="A53" s="13" t="s">
        <v>51</v>
      </c>
      <c r="B53" s="51" t="s">
        <v>52</v>
      </c>
      <c r="C53" s="91">
        <v>2423.6</v>
      </c>
      <c r="D53" s="92">
        <v>682.4</v>
      </c>
      <c r="E53" s="54">
        <f t="shared" si="8"/>
        <v>28.156461462287506</v>
      </c>
      <c r="F53" s="91">
        <v>2495.9</v>
      </c>
      <c r="G53" s="92">
        <v>461.1</v>
      </c>
      <c r="H53" s="54">
        <f aca="true" t="shared" si="9" ref="H53:H100">SUM(G53/F53*100)</f>
        <v>18.474297848471494</v>
      </c>
      <c r="I53" s="54">
        <f t="shared" si="7"/>
        <v>67.57033997655334</v>
      </c>
    </row>
    <row r="54" spans="1:9" s="26" customFormat="1" ht="54">
      <c r="A54" s="13" t="s">
        <v>53</v>
      </c>
      <c r="B54" s="51" t="s">
        <v>54</v>
      </c>
      <c r="C54" s="91">
        <v>2714.7</v>
      </c>
      <c r="D54" s="92">
        <v>664.7</v>
      </c>
      <c r="E54" s="54">
        <f t="shared" si="8"/>
        <v>24.48521015213468</v>
      </c>
      <c r="F54" s="91">
        <v>2811.3</v>
      </c>
      <c r="G54" s="92">
        <v>542.4</v>
      </c>
      <c r="H54" s="54">
        <f t="shared" si="9"/>
        <v>19.29356525450859</v>
      </c>
      <c r="I54" s="54">
        <f t="shared" si="7"/>
        <v>81.60072213028434</v>
      </c>
    </row>
    <row r="55" spans="1:9" s="26" customFormat="1" ht="72">
      <c r="A55" s="13" t="s">
        <v>55</v>
      </c>
      <c r="B55" s="51" t="s">
        <v>56</v>
      </c>
      <c r="C55" s="91">
        <v>30644.7</v>
      </c>
      <c r="D55" s="92">
        <v>6496.5</v>
      </c>
      <c r="E55" s="54">
        <f t="shared" si="8"/>
        <v>21.199424370282628</v>
      </c>
      <c r="F55" s="91">
        <v>32450.7</v>
      </c>
      <c r="G55" s="92">
        <v>6026.8</v>
      </c>
      <c r="H55" s="54">
        <f t="shared" si="9"/>
        <v>18.572172557140522</v>
      </c>
      <c r="I55" s="54">
        <f t="shared" si="7"/>
        <v>92.76995305164318</v>
      </c>
    </row>
    <row r="56" spans="1:9" s="26" customFormat="1" ht="54">
      <c r="A56" s="13" t="s">
        <v>57</v>
      </c>
      <c r="B56" s="51" t="s">
        <v>58</v>
      </c>
      <c r="C56" s="91">
        <v>14950.6</v>
      </c>
      <c r="D56" s="92">
        <v>3028.7</v>
      </c>
      <c r="E56" s="54">
        <f t="shared" si="8"/>
        <v>20.258049844153412</v>
      </c>
      <c r="F56" s="91">
        <v>14519.1</v>
      </c>
      <c r="G56" s="92">
        <v>2687.7</v>
      </c>
      <c r="H56" s="54">
        <f t="shared" si="9"/>
        <v>18.51147798417257</v>
      </c>
      <c r="I56" s="54">
        <f t="shared" si="7"/>
        <v>88.7410440122825</v>
      </c>
    </row>
    <row r="57" spans="1:9" s="26" customFormat="1" ht="18">
      <c r="A57" s="13" t="s">
        <v>59</v>
      </c>
      <c r="B57" s="51" t="s">
        <v>60</v>
      </c>
      <c r="C57" s="91"/>
      <c r="D57" s="92"/>
      <c r="E57" s="54"/>
      <c r="F57" s="91">
        <v>2000</v>
      </c>
      <c r="G57" s="92"/>
      <c r="H57" s="54">
        <f t="shared" si="9"/>
        <v>0</v>
      </c>
      <c r="I57" s="54">
        <v>0</v>
      </c>
    </row>
    <row r="58" spans="1:9" s="26" customFormat="1" ht="18">
      <c r="A58" s="13" t="s">
        <v>61</v>
      </c>
      <c r="B58" s="51" t="s">
        <v>62</v>
      </c>
      <c r="C58" s="91">
        <v>220.7</v>
      </c>
      <c r="D58" s="92"/>
      <c r="E58" s="54">
        <f t="shared" si="8"/>
        <v>0</v>
      </c>
      <c r="F58" s="91">
        <v>275</v>
      </c>
      <c r="G58" s="92"/>
      <c r="H58" s="54">
        <f t="shared" si="9"/>
        <v>0</v>
      </c>
      <c r="I58" s="54">
        <v>0</v>
      </c>
    </row>
    <row r="59" spans="1:9" s="26" customFormat="1" ht="18">
      <c r="A59" s="13" t="s">
        <v>63</v>
      </c>
      <c r="B59" s="51" t="s">
        <v>64</v>
      </c>
      <c r="C59" s="91">
        <v>41696.3</v>
      </c>
      <c r="D59" s="92">
        <v>10875.1</v>
      </c>
      <c r="E59" s="54">
        <f t="shared" si="8"/>
        <v>26.08169070157304</v>
      </c>
      <c r="F59" s="91">
        <v>45679.1</v>
      </c>
      <c r="G59" s="92">
        <v>11550.1</v>
      </c>
      <c r="H59" s="54">
        <f t="shared" si="9"/>
        <v>25.285305533602898</v>
      </c>
      <c r="I59" s="54">
        <f t="shared" si="7"/>
        <v>106.20683947733814</v>
      </c>
    </row>
    <row r="60" spans="1:9" s="26" customFormat="1" ht="34.5">
      <c r="A60" s="47" t="s">
        <v>20</v>
      </c>
      <c r="B60" s="53" t="s">
        <v>68</v>
      </c>
      <c r="C60" s="59">
        <f>SUM(C61)</f>
        <v>4957</v>
      </c>
      <c r="D60" s="59">
        <f>SUM(D61)</f>
        <v>1103.8</v>
      </c>
      <c r="E60" s="59">
        <f t="shared" si="8"/>
        <v>22.2675005043373</v>
      </c>
      <c r="F60" s="59">
        <f>SUM(F61)</f>
        <v>5082.7</v>
      </c>
      <c r="G60" s="59">
        <f>SUM(G61)</f>
        <v>995.3</v>
      </c>
      <c r="H60" s="59">
        <f t="shared" si="9"/>
        <v>19.58211186967557</v>
      </c>
      <c r="I60" s="59">
        <f t="shared" si="7"/>
        <v>90.1703207102736</v>
      </c>
    </row>
    <row r="61" spans="1:9" s="26" customFormat="1" ht="54">
      <c r="A61" s="55" t="s">
        <v>69</v>
      </c>
      <c r="B61" s="56" t="s">
        <v>70</v>
      </c>
      <c r="C61" s="91">
        <v>4957</v>
      </c>
      <c r="D61" s="92">
        <v>1103.8</v>
      </c>
      <c r="E61" s="54">
        <f t="shared" si="8"/>
        <v>22.2675005043373</v>
      </c>
      <c r="F61" s="91">
        <v>5082.7</v>
      </c>
      <c r="G61" s="92">
        <v>995.3</v>
      </c>
      <c r="H61" s="54">
        <f t="shared" si="9"/>
        <v>19.58211186967557</v>
      </c>
      <c r="I61" s="54">
        <f t="shared" si="7"/>
        <v>90.1703207102736</v>
      </c>
    </row>
    <row r="62" spans="1:9" s="26" customFormat="1" ht="17.25">
      <c r="A62" s="47" t="s">
        <v>21</v>
      </c>
      <c r="B62" s="53" t="s">
        <v>73</v>
      </c>
      <c r="C62" s="59">
        <f>SUM(C63:C67)</f>
        <v>56723.399999999994</v>
      </c>
      <c r="D62" s="59">
        <f>SUM(D63:D67)</f>
        <v>1445.9</v>
      </c>
      <c r="E62" s="59">
        <f t="shared" si="8"/>
        <v>2.549036200227772</v>
      </c>
      <c r="F62" s="59">
        <f>SUM(F63:F67)</f>
        <v>119325.2</v>
      </c>
      <c r="G62" s="59">
        <f>SUM(G63:G67)</f>
        <v>5363.9</v>
      </c>
      <c r="H62" s="59">
        <f t="shared" si="9"/>
        <v>4.4951946445511926</v>
      </c>
      <c r="I62" s="59">
        <f t="shared" si="7"/>
        <v>370.973096341379</v>
      </c>
    </row>
    <row r="63" spans="1:9" s="26" customFormat="1" ht="18">
      <c r="A63" s="13" t="s">
        <v>74</v>
      </c>
      <c r="B63" s="51" t="s">
        <v>78</v>
      </c>
      <c r="C63" s="91">
        <v>50.1</v>
      </c>
      <c r="D63" s="91"/>
      <c r="E63" s="54">
        <f t="shared" si="8"/>
        <v>0</v>
      </c>
      <c r="F63" s="91">
        <v>169.4</v>
      </c>
      <c r="G63" s="91"/>
      <c r="H63" s="54">
        <f t="shared" si="9"/>
        <v>0</v>
      </c>
      <c r="I63" s="54">
        <v>0</v>
      </c>
    </row>
    <row r="64" spans="1:9" s="26" customFormat="1" ht="18">
      <c r="A64" s="13" t="s">
        <v>79</v>
      </c>
      <c r="B64" s="51" t="s">
        <v>80</v>
      </c>
      <c r="C64" s="22"/>
      <c r="D64" s="22"/>
      <c r="E64" s="54">
        <v>0</v>
      </c>
      <c r="F64" s="22"/>
      <c r="G64" s="22"/>
      <c r="H64" s="54">
        <v>0</v>
      </c>
      <c r="I64" s="54">
        <v>0</v>
      </c>
    </row>
    <row r="65" spans="1:9" s="26" customFormat="1" ht="18">
      <c r="A65" s="13" t="s">
        <v>76</v>
      </c>
      <c r="B65" s="51" t="s">
        <v>81</v>
      </c>
      <c r="C65" s="22"/>
      <c r="D65" s="91"/>
      <c r="E65" s="54">
        <v>0</v>
      </c>
      <c r="F65" s="22"/>
      <c r="G65" s="91"/>
      <c r="H65" s="54">
        <v>0</v>
      </c>
      <c r="I65" s="54">
        <v>0</v>
      </c>
    </row>
    <row r="66" spans="1:9" s="26" customFormat="1" ht="18">
      <c r="A66" s="13" t="s">
        <v>75</v>
      </c>
      <c r="B66" s="51" t="s">
        <v>82</v>
      </c>
      <c r="C66" s="22">
        <v>52202.1</v>
      </c>
      <c r="D66" s="22">
        <v>327.9</v>
      </c>
      <c r="E66" s="54">
        <v>0</v>
      </c>
      <c r="F66" s="91">
        <v>114782.3</v>
      </c>
      <c r="G66" s="92">
        <v>4380.9</v>
      </c>
      <c r="H66" s="54">
        <v>0</v>
      </c>
      <c r="I66" s="54">
        <f t="shared" si="7"/>
        <v>1336.0475754803292</v>
      </c>
    </row>
    <row r="67" spans="1:9" s="26" customFormat="1" ht="18">
      <c r="A67" s="13" t="s">
        <v>77</v>
      </c>
      <c r="B67" s="51" t="s">
        <v>83</v>
      </c>
      <c r="C67" s="91">
        <v>4471.2</v>
      </c>
      <c r="D67" s="92">
        <v>1118</v>
      </c>
      <c r="E67" s="54">
        <f>SUM(D67/C67*100)</f>
        <v>25.004473072105927</v>
      </c>
      <c r="F67" s="91">
        <v>4373.5</v>
      </c>
      <c r="G67" s="92">
        <v>983</v>
      </c>
      <c r="H67" s="54">
        <f t="shared" si="9"/>
        <v>22.476277580884872</v>
      </c>
      <c r="I67" s="54">
        <f t="shared" si="7"/>
        <v>87.92486583184258</v>
      </c>
    </row>
    <row r="68" spans="1:9" s="26" customFormat="1" ht="17.25">
      <c r="A68" s="47" t="s">
        <v>22</v>
      </c>
      <c r="B68" s="53" t="s">
        <v>85</v>
      </c>
      <c r="C68" s="59">
        <f>SUM(C69:C72)</f>
        <v>15429.4</v>
      </c>
      <c r="D68" s="59">
        <f>SUM(D69:D72)</f>
        <v>3951.2</v>
      </c>
      <c r="E68" s="59">
        <f>SUM(D68/C68*100)</f>
        <v>25.60825437152449</v>
      </c>
      <c r="F68" s="59">
        <f>SUM(F69:F72)</f>
        <v>15194.6</v>
      </c>
      <c r="G68" s="59">
        <f>SUM(G69:G72)</f>
        <v>3070.6000000000004</v>
      </c>
      <c r="H68" s="59">
        <f t="shared" si="9"/>
        <v>20.20849512326748</v>
      </c>
      <c r="I68" s="59">
        <f t="shared" si="7"/>
        <v>77.7130998177769</v>
      </c>
    </row>
    <row r="69" spans="1:9" s="26" customFormat="1" ht="18">
      <c r="A69" s="55" t="s">
        <v>84</v>
      </c>
      <c r="B69" s="56" t="s">
        <v>86</v>
      </c>
      <c r="C69" s="91">
        <v>100</v>
      </c>
      <c r="D69" s="92">
        <v>9.6</v>
      </c>
      <c r="E69" s="54">
        <f>SUM(D69/C69*100)</f>
        <v>9.6</v>
      </c>
      <c r="F69" s="91">
        <v>100</v>
      </c>
      <c r="G69" s="92">
        <v>16.1</v>
      </c>
      <c r="H69" s="54">
        <f t="shared" si="9"/>
        <v>16.1</v>
      </c>
      <c r="I69" s="54">
        <f t="shared" si="7"/>
        <v>167.70833333333334</v>
      </c>
    </row>
    <row r="70" spans="1:9" s="26" customFormat="1" ht="18">
      <c r="A70" s="55" t="s">
        <v>87</v>
      </c>
      <c r="B70" s="56" t="s">
        <v>88</v>
      </c>
      <c r="C70" s="91">
        <v>1616</v>
      </c>
      <c r="D70" s="92">
        <v>700</v>
      </c>
      <c r="E70" s="54">
        <f>SUM(D70/C70*100)</f>
        <v>43.31683168316832</v>
      </c>
      <c r="F70" s="91">
        <v>897</v>
      </c>
      <c r="G70" s="92">
        <v>16.2</v>
      </c>
      <c r="H70" s="54">
        <f t="shared" si="9"/>
        <v>1.8060200668896318</v>
      </c>
      <c r="I70" s="54">
        <v>0</v>
      </c>
    </row>
    <row r="71" spans="1:9" s="26" customFormat="1" ht="18">
      <c r="A71" s="55" t="s">
        <v>89</v>
      </c>
      <c r="B71" s="56" t="s">
        <v>90</v>
      </c>
      <c r="C71" s="91"/>
      <c r="D71" s="92"/>
      <c r="E71" s="54">
        <v>0</v>
      </c>
      <c r="F71" s="91"/>
      <c r="G71" s="92"/>
      <c r="H71" s="54">
        <v>0</v>
      </c>
      <c r="I71" s="54">
        <v>0</v>
      </c>
    </row>
    <row r="72" spans="1:9" s="26" customFormat="1" ht="36">
      <c r="A72" s="55" t="s">
        <v>91</v>
      </c>
      <c r="B72" s="56" t="s">
        <v>92</v>
      </c>
      <c r="C72" s="91">
        <v>13713.4</v>
      </c>
      <c r="D72" s="92">
        <v>3241.6</v>
      </c>
      <c r="E72" s="54">
        <f aca="true" t="shared" si="10" ref="E72:E86">SUM(D72/C72*100)</f>
        <v>23.638193299983957</v>
      </c>
      <c r="F72" s="91">
        <v>14197.6</v>
      </c>
      <c r="G72" s="92">
        <v>3038.3</v>
      </c>
      <c r="H72" s="54">
        <f t="shared" si="9"/>
        <v>21.400095790837888</v>
      </c>
      <c r="I72" s="54">
        <f t="shared" si="7"/>
        <v>93.72840572556764</v>
      </c>
    </row>
    <row r="73" spans="1:9" s="26" customFormat="1" ht="17.25">
      <c r="A73" s="47" t="s">
        <v>23</v>
      </c>
      <c r="B73" s="53" t="s">
        <v>94</v>
      </c>
      <c r="C73" s="59">
        <f>SUM(C74:C79)</f>
        <v>1016623.1</v>
      </c>
      <c r="D73" s="59">
        <f>SUM(D74:D79)</f>
        <v>211108.8</v>
      </c>
      <c r="E73" s="59">
        <f t="shared" si="10"/>
        <v>20.76568986087371</v>
      </c>
      <c r="F73" s="59">
        <f>SUM(F74:F79)</f>
        <v>1180154.6000000003</v>
      </c>
      <c r="G73" s="59">
        <f>SUM(G74:G79)</f>
        <v>226184.3</v>
      </c>
      <c r="H73" s="59">
        <f t="shared" si="9"/>
        <v>19.165649991958674</v>
      </c>
      <c r="I73" s="59">
        <f t="shared" si="7"/>
        <v>107.14110449209129</v>
      </c>
    </row>
    <row r="74" spans="1:9" s="26" customFormat="1" ht="18">
      <c r="A74" s="55" t="s">
        <v>93</v>
      </c>
      <c r="B74" s="56" t="s">
        <v>95</v>
      </c>
      <c r="C74" s="91">
        <v>287999.5</v>
      </c>
      <c r="D74" s="92">
        <v>64100.3</v>
      </c>
      <c r="E74" s="54">
        <f t="shared" si="10"/>
        <v>22.25708725188759</v>
      </c>
      <c r="F74" s="91">
        <v>393645.7</v>
      </c>
      <c r="G74" s="92">
        <v>68282.3</v>
      </c>
      <c r="H74" s="54">
        <f t="shared" si="9"/>
        <v>17.346131305384514</v>
      </c>
      <c r="I74" s="54">
        <f t="shared" si="7"/>
        <v>106.5241504329933</v>
      </c>
    </row>
    <row r="75" spans="1:9" s="26" customFormat="1" ht="18">
      <c r="A75" s="55" t="s">
        <v>96</v>
      </c>
      <c r="B75" s="56" t="s">
        <v>97</v>
      </c>
      <c r="C75" s="91">
        <v>594977.4</v>
      </c>
      <c r="D75" s="92">
        <v>120599</v>
      </c>
      <c r="E75" s="54">
        <f t="shared" si="10"/>
        <v>20.26950939649136</v>
      </c>
      <c r="F75" s="91">
        <v>668827.1</v>
      </c>
      <c r="G75" s="92">
        <v>138924.8</v>
      </c>
      <c r="H75" s="54">
        <f t="shared" si="9"/>
        <v>20.77140713945353</v>
      </c>
      <c r="I75" s="54">
        <f t="shared" si="7"/>
        <v>115.19564838846092</v>
      </c>
    </row>
    <row r="76" spans="1:9" s="26" customFormat="1" ht="18">
      <c r="A76" s="55" t="s">
        <v>216</v>
      </c>
      <c r="B76" s="56" t="s">
        <v>197</v>
      </c>
      <c r="C76" s="91">
        <v>83302.3</v>
      </c>
      <c r="D76" s="92">
        <v>18340.1</v>
      </c>
      <c r="E76" s="54">
        <f t="shared" si="10"/>
        <v>22.01631887714985</v>
      </c>
      <c r="F76" s="91">
        <v>47424.6</v>
      </c>
      <c r="G76" s="92">
        <v>8628.8</v>
      </c>
      <c r="H76" s="54">
        <f t="shared" si="9"/>
        <v>18.194776550566583</v>
      </c>
      <c r="I76" s="54">
        <f t="shared" si="7"/>
        <v>47.04881652771795</v>
      </c>
    </row>
    <row r="77" spans="1:9" s="26" customFormat="1" ht="36">
      <c r="A77" s="55" t="s">
        <v>200</v>
      </c>
      <c r="B77" s="56" t="s">
        <v>199</v>
      </c>
      <c r="C77" s="91">
        <v>349.6</v>
      </c>
      <c r="D77" s="92">
        <v>6</v>
      </c>
      <c r="E77" s="54">
        <f t="shared" si="10"/>
        <v>1.7162471395881007</v>
      </c>
      <c r="F77" s="91">
        <v>325.3</v>
      </c>
      <c r="G77" s="92">
        <v>109.2</v>
      </c>
      <c r="H77" s="54">
        <f t="shared" si="9"/>
        <v>33.56901321856748</v>
      </c>
      <c r="I77" s="54">
        <f t="shared" si="7"/>
        <v>1820.0000000000002</v>
      </c>
    </row>
    <row r="78" spans="1:9" s="26" customFormat="1" ht="18">
      <c r="A78" s="55" t="s">
        <v>218</v>
      </c>
      <c r="B78" s="56" t="s">
        <v>98</v>
      </c>
      <c r="C78" s="91">
        <v>5091.7</v>
      </c>
      <c r="D78" s="92">
        <v>989.3</v>
      </c>
      <c r="E78" s="54">
        <f t="shared" si="10"/>
        <v>19.429660034958854</v>
      </c>
      <c r="F78" s="91">
        <v>6240.3</v>
      </c>
      <c r="G78" s="92">
        <v>1064.7</v>
      </c>
      <c r="H78" s="54">
        <f t="shared" si="9"/>
        <v>17.061679726936205</v>
      </c>
      <c r="I78" s="54">
        <f t="shared" si="7"/>
        <v>107.62155059132722</v>
      </c>
    </row>
    <row r="79" spans="1:9" s="26" customFormat="1" ht="27.75" customHeight="1">
      <c r="A79" s="55" t="s">
        <v>100</v>
      </c>
      <c r="B79" s="56" t="s">
        <v>99</v>
      </c>
      <c r="C79" s="91">
        <v>44902.6</v>
      </c>
      <c r="D79" s="92">
        <v>7074.1</v>
      </c>
      <c r="E79" s="54">
        <f t="shared" si="10"/>
        <v>15.754321576033462</v>
      </c>
      <c r="F79" s="91">
        <v>63691.6</v>
      </c>
      <c r="G79" s="92">
        <v>9174.5</v>
      </c>
      <c r="H79" s="54">
        <f t="shared" si="9"/>
        <v>14.404568263318868</v>
      </c>
      <c r="I79" s="54">
        <f t="shared" si="7"/>
        <v>129.69140950792328</v>
      </c>
    </row>
    <row r="80" spans="1:9" s="26" customFormat="1" ht="17.25">
      <c r="A80" s="47" t="s">
        <v>24</v>
      </c>
      <c r="B80" s="53" t="s">
        <v>101</v>
      </c>
      <c r="C80" s="59">
        <f>SUM(C81:C82)</f>
        <v>152611.9</v>
      </c>
      <c r="D80" s="59">
        <f>SUM(D81:D82)</f>
        <v>43546.6</v>
      </c>
      <c r="E80" s="59">
        <f t="shared" si="10"/>
        <v>28.534209979693586</v>
      </c>
      <c r="F80" s="59">
        <f>SUM(F81:F82)</f>
        <v>175823.69999999998</v>
      </c>
      <c r="G80" s="59">
        <f>SUM(G81:G82)</f>
        <v>47166.6</v>
      </c>
      <c r="H80" s="59">
        <f t="shared" si="9"/>
        <v>26.826076348069115</v>
      </c>
      <c r="I80" s="59">
        <f t="shared" si="7"/>
        <v>108.31293373076198</v>
      </c>
    </row>
    <row r="81" spans="1:9" s="26" customFormat="1" ht="18">
      <c r="A81" s="13" t="s">
        <v>102</v>
      </c>
      <c r="B81" s="51" t="s">
        <v>103</v>
      </c>
      <c r="C81" s="91">
        <v>118283.4</v>
      </c>
      <c r="D81" s="92">
        <v>34861.5</v>
      </c>
      <c r="E81" s="54">
        <f t="shared" si="10"/>
        <v>29.472859251594052</v>
      </c>
      <c r="F81" s="91">
        <v>139952.3</v>
      </c>
      <c r="G81" s="92">
        <v>38505.5</v>
      </c>
      <c r="H81" s="54">
        <f t="shared" si="9"/>
        <v>27.513302746721564</v>
      </c>
      <c r="I81" s="54">
        <f t="shared" si="7"/>
        <v>110.45279176168552</v>
      </c>
    </row>
    <row r="82" spans="1:9" s="26" customFormat="1" ht="18">
      <c r="A82" s="13" t="s">
        <v>104</v>
      </c>
      <c r="B82" s="51" t="s">
        <v>105</v>
      </c>
      <c r="C82" s="91">
        <v>34328.5</v>
      </c>
      <c r="D82" s="92">
        <v>8685.1</v>
      </c>
      <c r="E82" s="54">
        <f t="shared" si="10"/>
        <v>25.299969413169816</v>
      </c>
      <c r="F82" s="91">
        <v>35871.4</v>
      </c>
      <c r="G82" s="92">
        <v>8661.1</v>
      </c>
      <c r="H82" s="54">
        <f t="shared" si="9"/>
        <v>24.14486192342646</v>
      </c>
      <c r="I82" s="54">
        <f t="shared" si="7"/>
        <v>99.72366466707349</v>
      </c>
    </row>
    <row r="83" spans="1:9" s="26" customFormat="1" ht="17.25">
      <c r="A83" s="47" t="s">
        <v>25</v>
      </c>
      <c r="B83" s="53" t="s">
        <v>106</v>
      </c>
      <c r="C83" s="59">
        <f>SUM(C84:C87)</f>
        <v>63807.100000000006</v>
      </c>
      <c r="D83" s="59">
        <f>SUM(D84:D87)</f>
        <v>22841.699999999997</v>
      </c>
      <c r="E83" s="59">
        <f t="shared" si="10"/>
        <v>35.798053821596646</v>
      </c>
      <c r="F83" s="59">
        <f>SUM(F84:F87)</f>
        <v>72264.3</v>
      </c>
      <c r="G83" s="59">
        <f>SUM(G84:G87)</f>
        <v>22510.6</v>
      </c>
      <c r="H83" s="59">
        <f t="shared" si="9"/>
        <v>31.150374389567183</v>
      </c>
      <c r="I83" s="59">
        <f t="shared" si="7"/>
        <v>98.55045815328982</v>
      </c>
    </row>
    <row r="84" spans="1:9" s="26" customFormat="1" ht="18">
      <c r="A84" s="13" t="s">
        <v>107</v>
      </c>
      <c r="B84" s="51" t="s">
        <v>108</v>
      </c>
      <c r="C84" s="91">
        <v>2100</v>
      </c>
      <c r="D84" s="92">
        <v>892.6</v>
      </c>
      <c r="E84" s="54">
        <f t="shared" si="10"/>
        <v>42.50476190476191</v>
      </c>
      <c r="F84" s="91">
        <v>4440</v>
      </c>
      <c r="G84" s="92">
        <v>772.8</v>
      </c>
      <c r="H84" s="54">
        <f t="shared" si="9"/>
        <v>17.405405405405403</v>
      </c>
      <c r="I84" s="54">
        <f t="shared" si="7"/>
        <v>86.57853461796996</v>
      </c>
    </row>
    <row r="85" spans="1:9" s="26" customFormat="1" ht="18">
      <c r="A85" s="13" t="s">
        <v>109</v>
      </c>
      <c r="B85" s="51" t="s">
        <v>110</v>
      </c>
      <c r="C85" s="91">
        <v>43876.9</v>
      </c>
      <c r="D85" s="92">
        <v>19721.6</v>
      </c>
      <c r="E85" s="54">
        <f t="shared" si="10"/>
        <v>44.94756922207357</v>
      </c>
      <c r="F85" s="91">
        <v>48620.9</v>
      </c>
      <c r="G85" s="92">
        <v>20516.5</v>
      </c>
      <c r="H85" s="54">
        <f t="shared" si="9"/>
        <v>42.1968741837358</v>
      </c>
      <c r="I85" s="54">
        <f t="shared" si="7"/>
        <v>104.03060603602142</v>
      </c>
    </row>
    <row r="86" spans="1:9" s="26" customFormat="1" ht="18">
      <c r="A86" s="13" t="s">
        <v>111</v>
      </c>
      <c r="B86" s="51" t="s">
        <v>112</v>
      </c>
      <c r="C86" s="91">
        <v>17830.2</v>
      </c>
      <c r="D86" s="92">
        <v>2227.5</v>
      </c>
      <c r="E86" s="54">
        <f t="shared" si="10"/>
        <v>12.49284921088939</v>
      </c>
      <c r="F86" s="91">
        <v>19203.4</v>
      </c>
      <c r="G86" s="92">
        <v>1221.3</v>
      </c>
      <c r="H86" s="54">
        <f t="shared" si="9"/>
        <v>6.359811283418561</v>
      </c>
      <c r="I86" s="54">
        <f t="shared" si="7"/>
        <v>54.82828282828283</v>
      </c>
    </row>
    <row r="87" spans="1:9" s="26" customFormat="1" ht="18">
      <c r="A87" s="13" t="s">
        <v>113</v>
      </c>
      <c r="B87" s="51" t="s">
        <v>114</v>
      </c>
      <c r="C87" s="91"/>
      <c r="D87" s="92"/>
      <c r="E87" s="54">
        <v>0</v>
      </c>
      <c r="F87" s="91"/>
      <c r="G87" s="92"/>
      <c r="H87" s="54">
        <v>0</v>
      </c>
      <c r="I87" s="54">
        <v>0</v>
      </c>
    </row>
    <row r="88" spans="1:9" s="26" customFormat="1" ht="17.25">
      <c r="A88" s="47" t="s">
        <v>26</v>
      </c>
      <c r="B88" s="53" t="s">
        <v>115</v>
      </c>
      <c r="C88" s="59">
        <f>C89+C90+C91</f>
        <v>44044.1</v>
      </c>
      <c r="D88" s="59">
        <f>D89+D90+D91</f>
        <v>10557.5</v>
      </c>
      <c r="E88" s="59">
        <f>SUM(D88/C88*100)</f>
        <v>23.970293410468145</v>
      </c>
      <c r="F88" s="59">
        <f>F89+F90+F91</f>
        <v>43675.5</v>
      </c>
      <c r="G88" s="59">
        <f>G89+G90+G91</f>
        <v>10775.099999999999</v>
      </c>
      <c r="H88" s="59">
        <f t="shared" si="9"/>
        <v>24.6708108665041</v>
      </c>
      <c r="I88" s="59">
        <f t="shared" si="7"/>
        <v>102.06109400899832</v>
      </c>
    </row>
    <row r="89" spans="1:9" s="26" customFormat="1" ht="18">
      <c r="A89" s="13" t="s">
        <v>198</v>
      </c>
      <c r="B89" s="51" t="s">
        <v>117</v>
      </c>
      <c r="C89" s="99">
        <v>41914.4</v>
      </c>
      <c r="D89" s="100">
        <v>10226.7</v>
      </c>
      <c r="E89" s="54">
        <f>SUM(D89/C89*100)</f>
        <v>24.3990132269578</v>
      </c>
      <c r="F89" s="99">
        <v>41563.8</v>
      </c>
      <c r="G89" s="100">
        <v>10289.3</v>
      </c>
      <c r="H89" s="54">
        <f t="shared" si="9"/>
        <v>24.755436220942258</v>
      </c>
      <c r="I89" s="54">
        <f t="shared" si="7"/>
        <v>100.61212316778627</v>
      </c>
    </row>
    <row r="90" spans="1:9" s="26" customFormat="1" ht="18">
      <c r="A90" s="13" t="s">
        <v>118</v>
      </c>
      <c r="B90" s="51" t="s">
        <v>119</v>
      </c>
      <c r="C90" s="91"/>
      <c r="D90" s="92"/>
      <c r="E90" s="54">
        <v>0</v>
      </c>
      <c r="F90" s="91"/>
      <c r="G90" s="92"/>
      <c r="H90" s="54">
        <v>0</v>
      </c>
      <c r="I90" s="54">
        <v>0</v>
      </c>
    </row>
    <row r="91" spans="1:9" s="26" customFormat="1" ht="36">
      <c r="A91" s="13" t="s">
        <v>132</v>
      </c>
      <c r="B91" s="51" t="s">
        <v>131</v>
      </c>
      <c r="C91" s="22">
        <v>2129.7</v>
      </c>
      <c r="D91" s="22">
        <v>330.8</v>
      </c>
      <c r="E91" s="54">
        <f aca="true" t="shared" si="11" ref="E91:E98">SUM(D91/C91*100)</f>
        <v>15.532704136732875</v>
      </c>
      <c r="F91" s="22">
        <v>2111.7</v>
      </c>
      <c r="G91" s="22">
        <v>485.8</v>
      </c>
      <c r="H91" s="54">
        <f t="shared" si="9"/>
        <v>23.005161718047074</v>
      </c>
      <c r="I91" s="54">
        <v>0</v>
      </c>
    </row>
    <row r="92" spans="1:9" s="26" customFormat="1" ht="17.25">
      <c r="A92" s="47" t="s">
        <v>27</v>
      </c>
      <c r="B92" s="53" t="s">
        <v>121</v>
      </c>
      <c r="C92" s="59">
        <f>SUM(C93:C94)</f>
        <v>1487</v>
      </c>
      <c r="D92" s="59">
        <f>SUM(D93:D94)</f>
        <v>899.2</v>
      </c>
      <c r="E92" s="59">
        <f t="shared" si="11"/>
        <v>60.47074646940148</v>
      </c>
      <c r="F92" s="59">
        <f>SUM(F93:F94)</f>
        <v>1020.2</v>
      </c>
      <c r="G92" s="59">
        <f>SUM(G93:G94)</f>
        <v>288.3</v>
      </c>
      <c r="H92" s="59">
        <f t="shared" si="9"/>
        <v>28.25916486963341</v>
      </c>
      <c r="I92" s="59">
        <f t="shared" si="7"/>
        <v>32.06183274021352</v>
      </c>
    </row>
    <row r="93" spans="1:9" s="26" customFormat="1" ht="18">
      <c r="A93" s="55" t="s">
        <v>194</v>
      </c>
      <c r="B93" s="56" t="s">
        <v>195</v>
      </c>
      <c r="C93" s="91">
        <v>837</v>
      </c>
      <c r="D93" s="92">
        <v>736.7</v>
      </c>
      <c r="E93" s="54">
        <f t="shared" si="11"/>
        <v>88.01672640382318</v>
      </c>
      <c r="F93" s="91">
        <v>0</v>
      </c>
      <c r="G93" s="92">
        <v>0</v>
      </c>
      <c r="H93" s="54">
        <v>0</v>
      </c>
      <c r="I93" s="54">
        <f t="shared" si="7"/>
        <v>0</v>
      </c>
    </row>
    <row r="94" spans="1:9" s="26" customFormat="1" ht="18">
      <c r="A94" s="13" t="s">
        <v>120</v>
      </c>
      <c r="B94" s="51" t="s">
        <v>122</v>
      </c>
      <c r="C94" s="91">
        <v>650</v>
      </c>
      <c r="D94" s="92">
        <v>162.5</v>
      </c>
      <c r="E94" s="54">
        <f t="shared" si="11"/>
        <v>25</v>
      </c>
      <c r="F94" s="91">
        <v>1020.2</v>
      </c>
      <c r="G94" s="92">
        <v>288.3</v>
      </c>
      <c r="H94" s="54">
        <f t="shared" si="9"/>
        <v>28.25916486963341</v>
      </c>
      <c r="I94" s="54">
        <f t="shared" si="7"/>
        <v>177.41538461538462</v>
      </c>
    </row>
    <row r="95" spans="1:9" s="26" customFormat="1" ht="34.5">
      <c r="A95" s="62" t="s">
        <v>124</v>
      </c>
      <c r="B95" s="61" t="s">
        <v>123</v>
      </c>
      <c r="C95" s="59">
        <f>SUM(C96)</f>
        <v>14853.7</v>
      </c>
      <c r="D95" s="59">
        <f>SUM(D96)</f>
        <v>3677</v>
      </c>
      <c r="E95" s="59">
        <f t="shared" si="11"/>
        <v>24.754774904569228</v>
      </c>
      <c r="F95" s="59">
        <f>SUM(F96)</f>
        <v>13260</v>
      </c>
      <c r="G95" s="59">
        <f>SUM(G96)</f>
        <v>3282.8</v>
      </c>
      <c r="H95" s="59">
        <f t="shared" si="9"/>
        <v>24.75716440422323</v>
      </c>
      <c r="I95" s="59">
        <f t="shared" si="7"/>
        <v>89.27930378025565</v>
      </c>
    </row>
    <row r="96" spans="1:9" s="26" customFormat="1" ht="36">
      <c r="A96" s="63" t="s">
        <v>125</v>
      </c>
      <c r="B96" s="60" t="s">
        <v>126</v>
      </c>
      <c r="C96" s="91">
        <v>14853.7</v>
      </c>
      <c r="D96" s="92">
        <v>3677</v>
      </c>
      <c r="E96" s="54">
        <f t="shared" si="11"/>
        <v>24.754774904569228</v>
      </c>
      <c r="F96" s="91">
        <v>13260</v>
      </c>
      <c r="G96" s="92">
        <v>3282.8</v>
      </c>
      <c r="H96" s="54">
        <f t="shared" si="9"/>
        <v>24.75716440422323</v>
      </c>
      <c r="I96" s="54">
        <f t="shared" si="7"/>
        <v>89.27930378025565</v>
      </c>
    </row>
    <row r="97" spans="1:9" s="26" customFormat="1" ht="34.5">
      <c r="A97" s="68" t="s">
        <v>37</v>
      </c>
      <c r="B97" s="70">
        <v>1400</v>
      </c>
      <c r="C97" s="59">
        <f>SUM(C98:C99)</f>
        <v>5207.7</v>
      </c>
      <c r="D97" s="59">
        <f>SUM(D98:D99)</f>
        <v>1302</v>
      </c>
      <c r="E97" s="59">
        <f t="shared" si="11"/>
        <v>25.001440175125296</v>
      </c>
      <c r="F97" s="59">
        <f>SUM(F98:F99)</f>
        <v>5414.6</v>
      </c>
      <c r="G97" s="59">
        <f>SUM(G98:G99)</f>
        <v>1353.6</v>
      </c>
      <c r="H97" s="59">
        <f t="shared" si="9"/>
        <v>24.999076570753147</v>
      </c>
      <c r="I97" s="59">
        <f t="shared" si="7"/>
        <v>103.963133640553</v>
      </c>
    </row>
    <row r="98" spans="1:9" s="26" customFormat="1" ht="54">
      <c r="A98" s="24" t="s">
        <v>133</v>
      </c>
      <c r="B98" s="42">
        <v>1401</v>
      </c>
      <c r="C98" s="91">
        <v>5207.7</v>
      </c>
      <c r="D98" s="92">
        <v>1302</v>
      </c>
      <c r="E98" s="54">
        <f t="shared" si="11"/>
        <v>25.001440175125296</v>
      </c>
      <c r="F98" s="91">
        <v>5414.6</v>
      </c>
      <c r="G98" s="92">
        <v>1353.6</v>
      </c>
      <c r="H98" s="54">
        <f t="shared" si="9"/>
        <v>24.999076570753147</v>
      </c>
      <c r="I98" s="54">
        <f t="shared" si="7"/>
        <v>103.963133640553</v>
      </c>
    </row>
    <row r="99" spans="1:9" s="26" customFormat="1" ht="54">
      <c r="A99" s="24" t="s">
        <v>134</v>
      </c>
      <c r="B99" s="42">
        <v>1403</v>
      </c>
      <c r="C99" s="91"/>
      <c r="D99" s="92"/>
      <c r="E99" s="54"/>
      <c r="F99" s="91"/>
      <c r="G99" s="92"/>
      <c r="H99" s="54"/>
      <c r="I99" s="54"/>
    </row>
    <row r="100" spans="1:9" s="26" customFormat="1" ht="18">
      <c r="A100" s="28" t="s">
        <v>29</v>
      </c>
      <c r="B100" s="28"/>
      <c r="C100" s="98">
        <f>SUM(C52+C60+C62+C68+C73+C80+C83+C88+C92+C95+C97)</f>
        <v>1468395</v>
      </c>
      <c r="D100" s="98">
        <f>SUM(D52+D60+D62+D68+D73+D80+D83+D88+D92+D95+D97)</f>
        <v>322181.1</v>
      </c>
      <c r="E100" s="54">
        <f>SUM(D100/C100*100)</f>
        <v>21.94103766357145</v>
      </c>
      <c r="F100" s="98">
        <f>SUM(F52+F60+F62+F68+F73+F80+F83+F88+F92+F95+F97)</f>
        <v>1731446.5000000005</v>
      </c>
      <c r="G100" s="98">
        <f>SUM(G52+G60+G62+G68+G73+G80+G83+G88+G92+G95+G97)</f>
        <v>342259.1999999999</v>
      </c>
      <c r="H100" s="54">
        <f t="shared" si="9"/>
        <v>19.767240859015846</v>
      </c>
      <c r="I100" s="54">
        <f t="shared" si="7"/>
        <v>106.23192980593832</v>
      </c>
    </row>
    <row r="101" spans="1:9" s="26" customFormat="1" ht="36">
      <c r="A101" s="24" t="s">
        <v>30</v>
      </c>
      <c r="B101" s="24"/>
      <c r="C101" s="22">
        <f>SUM(C50-C100)</f>
        <v>-1.2000000001862645</v>
      </c>
      <c r="D101" s="22">
        <f>SUM(D50-D100)</f>
        <v>12480.600000000035</v>
      </c>
      <c r="E101" s="22"/>
      <c r="F101" s="22">
        <f>SUM(F50-F100)</f>
        <v>-9832.70000000042</v>
      </c>
      <c r="G101" s="22">
        <f>SUM(G50-G100)</f>
        <v>4289.000000000116</v>
      </c>
      <c r="H101" s="22"/>
      <c r="I101" s="22"/>
    </row>
    <row r="102" spans="1:9" s="26" customFormat="1" ht="17.25">
      <c r="A102" s="130" t="s">
        <v>31</v>
      </c>
      <c r="B102" s="130"/>
      <c r="C102" s="130"/>
      <c r="D102" s="130"/>
      <c r="E102" s="130"/>
      <c r="F102" s="130"/>
      <c r="G102" s="130"/>
      <c r="H102" s="130"/>
      <c r="I102" s="87"/>
    </row>
    <row r="103" spans="1:9" s="26" customFormat="1" ht="18">
      <c r="A103" s="24" t="s">
        <v>32</v>
      </c>
      <c r="B103" s="74" t="s">
        <v>185</v>
      </c>
      <c r="C103" s="67">
        <v>3900</v>
      </c>
      <c r="D103" s="67">
        <v>0</v>
      </c>
      <c r="E103" s="20"/>
      <c r="F103" s="67">
        <v>0</v>
      </c>
      <c r="G103" s="67">
        <v>0</v>
      </c>
      <c r="H103" s="20"/>
      <c r="I103" s="20"/>
    </row>
    <row r="104" spans="1:9" s="26" customFormat="1" ht="36">
      <c r="A104" s="24" t="s">
        <v>33</v>
      </c>
      <c r="B104" s="74" t="s">
        <v>186</v>
      </c>
      <c r="C104" s="67">
        <v>-3900</v>
      </c>
      <c r="D104" s="67">
        <v>0</v>
      </c>
      <c r="E104" s="20"/>
      <c r="F104" s="67">
        <v>0</v>
      </c>
      <c r="G104" s="67">
        <v>0</v>
      </c>
      <c r="H104" s="20"/>
      <c r="I104" s="20"/>
    </row>
    <row r="105" spans="1:9" s="26" customFormat="1" ht="36">
      <c r="A105" s="24" t="s">
        <v>34</v>
      </c>
      <c r="B105" s="74" t="s">
        <v>187</v>
      </c>
      <c r="C105" s="22">
        <v>0</v>
      </c>
      <c r="D105" s="22">
        <v>0</v>
      </c>
      <c r="E105" s="20"/>
      <c r="F105" s="22">
        <v>0</v>
      </c>
      <c r="G105" s="22">
        <v>0</v>
      </c>
      <c r="H105" s="20"/>
      <c r="I105" s="20"/>
    </row>
    <row r="106" spans="1:9" s="26" customFormat="1" ht="36">
      <c r="A106" s="24" t="s">
        <v>35</v>
      </c>
      <c r="B106" s="74" t="s">
        <v>188</v>
      </c>
      <c r="C106" s="113">
        <v>1.2</v>
      </c>
      <c r="D106" s="113">
        <v>-12480.6</v>
      </c>
      <c r="E106" s="20"/>
      <c r="F106" s="113">
        <v>9832.7</v>
      </c>
      <c r="G106" s="113">
        <v>-4289</v>
      </c>
      <c r="H106" s="20"/>
      <c r="I106" s="20"/>
    </row>
    <row r="107" spans="1:9" s="26" customFormat="1" ht="18">
      <c r="A107" s="28" t="s">
        <v>36</v>
      </c>
      <c r="B107" s="28"/>
      <c r="C107" s="27">
        <f>SUM(C103:C106)</f>
        <v>1.2</v>
      </c>
      <c r="D107" s="27">
        <f>SUM(D103:D106)</f>
        <v>-12480.6</v>
      </c>
      <c r="E107" s="20"/>
      <c r="F107" s="27">
        <f>SUM(F103:F106)</f>
        <v>9832.7</v>
      </c>
      <c r="G107" s="27">
        <f>SUM(G103:G106)</f>
        <v>-4289</v>
      </c>
      <c r="H107" s="20"/>
      <c r="I107" s="20"/>
    </row>
    <row r="108" spans="1:9" s="26" customFormat="1" ht="18">
      <c r="A108" s="32"/>
      <c r="B108" s="32"/>
      <c r="C108" s="33"/>
      <c r="D108" s="33"/>
      <c r="E108" s="23"/>
      <c r="F108" s="33"/>
      <c r="G108" s="33"/>
      <c r="H108" s="23"/>
      <c r="I108" s="23"/>
    </row>
    <row r="109" spans="1:9" s="26" customFormat="1" ht="18">
      <c r="A109" s="17"/>
      <c r="B109" s="17"/>
      <c r="C109" s="17"/>
      <c r="D109" s="17"/>
      <c r="E109" s="18"/>
      <c r="F109" s="17"/>
      <c r="G109" s="17"/>
      <c r="H109" s="18"/>
      <c r="I109" s="18"/>
    </row>
    <row r="110" spans="1:8" s="26" customFormat="1" ht="17.25">
      <c r="A110" s="17"/>
      <c r="B110" s="17"/>
      <c r="C110" s="17"/>
      <c r="D110" s="128"/>
      <c r="E110" s="129"/>
      <c r="F110" s="17"/>
      <c r="G110" s="128"/>
      <c r="H110" s="129"/>
    </row>
    <row r="111" spans="1:9" s="26" customFormat="1" ht="17.25">
      <c r="A111" s="32"/>
      <c r="B111" s="32"/>
      <c r="C111" s="33"/>
      <c r="D111" s="33"/>
      <c r="E111" s="36"/>
      <c r="F111" s="33"/>
      <c r="G111" s="33"/>
      <c r="H111" s="36"/>
      <c r="I111" s="36"/>
    </row>
    <row r="112" spans="1:9" s="26" customFormat="1" ht="18">
      <c r="A112" s="32"/>
      <c r="B112" s="32"/>
      <c r="C112" s="25"/>
      <c r="D112" s="25"/>
      <c r="E112" s="35"/>
      <c r="F112" s="25"/>
      <c r="G112" s="25"/>
      <c r="H112" s="35"/>
      <c r="I112" s="35"/>
    </row>
    <row r="113" spans="1:9" s="26" customFormat="1" ht="18">
      <c r="A113" s="25"/>
      <c r="B113" s="25"/>
      <c r="C113" s="34"/>
      <c r="D113" s="34"/>
      <c r="E113" s="37"/>
      <c r="F113" s="34"/>
      <c r="G113" s="34"/>
      <c r="H113" s="37"/>
      <c r="I113" s="37"/>
    </row>
    <row r="114" spans="3:9" s="26" customFormat="1" ht="13.5">
      <c r="C114" s="38"/>
      <c r="D114" s="38"/>
      <c r="E114" s="39"/>
      <c r="F114" s="38"/>
      <c r="G114" s="38"/>
      <c r="H114" s="39"/>
      <c r="I114" s="39"/>
    </row>
    <row r="115" s="26" customFormat="1" ht="12.75"/>
    <row r="116" s="26" customFormat="1" ht="12.75"/>
    <row r="117" spans="5:9" s="26" customFormat="1" ht="12.75">
      <c r="E117" s="40"/>
      <c r="H117" s="40"/>
      <c r="I117" s="40"/>
    </row>
    <row r="118" spans="5:9" s="26" customFormat="1" ht="12.75">
      <c r="E118" s="40"/>
      <c r="H118" s="40"/>
      <c r="I118" s="40"/>
    </row>
    <row r="119" spans="5:9" s="26" customFormat="1" ht="12.75">
      <c r="E119" s="40"/>
      <c r="H119" s="40"/>
      <c r="I119" s="40"/>
    </row>
    <row r="120" spans="5:9" s="26" customFormat="1" ht="12.75">
      <c r="E120" s="40"/>
      <c r="H120" s="40"/>
      <c r="I120" s="40"/>
    </row>
    <row r="121" spans="5:9" s="26" customFormat="1" ht="12.75">
      <c r="E121" s="40"/>
      <c r="H121" s="40"/>
      <c r="I121" s="40"/>
    </row>
    <row r="122" spans="5:9" s="26" customFormat="1" ht="12.75">
      <c r="E122" s="40"/>
      <c r="H122" s="40"/>
      <c r="I122" s="40"/>
    </row>
    <row r="123" spans="5:9" s="26" customFormat="1" ht="12.75">
      <c r="E123" s="40"/>
      <c r="H123" s="40"/>
      <c r="I123" s="40"/>
    </row>
    <row r="124" spans="5:9" s="26" customFormat="1" ht="12.75">
      <c r="E124" s="40"/>
      <c r="H124" s="40"/>
      <c r="I124" s="40"/>
    </row>
    <row r="125" spans="5:9" s="26" customFormat="1" ht="12.75">
      <c r="E125" s="40"/>
      <c r="H125" s="40"/>
      <c r="I125" s="40"/>
    </row>
    <row r="126" spans="5:9" s="26" customFormat="1" ht="12.75">
      <c r="E126" s="40"/>
      <c r="H126" s="40"/>
      <c r="I126" s="40"/>
    </row>
    <row r="127" spans="5:9" s="26" customFormat="1" ht="12.75">
      <c r="E127" s="40"/>
      <c r="H127" s="40"/>
      <c r="I127" s="40"/>
    </row>
    <row r="128" spans="5:9" s="26" customFormat="1" ht="12.75">
      <c r="E128" s="40"/>
      <c r="H128" s="40"/>
      <c r="I128" s="40"/>
    </row>
    <row r="129" spans="5:9" s="26" customFormat="1" ht="12.75">
      <c r="E129" s="40"/>
      <c r="H129" s="40"/>
      <c r="I129" s="40"/>
    </row>
    <row r="130" spans="5:9" s="26" customFormat="1" ht="12.75">
      <c r="E130" s="40"/>
      <c r="H130" s="40"/>
      <c r="I130" s="40"/>
    </row>
    <row r="131" spans="5:9" s="26" customFormat="1" ht="12.75">
      <c r="E131" s="40"/>
      <c r="H131" s="40"/>
      <c r="I131" s="40"/>
    </row>
    <row r="132" spans="5:9" s="26" customFormat="1" ht="12.75">
      <c r="E132" s="40"/>
      <c r="H132" s="40"/>
      <c r="I132" s="40"/>
    </row>
    <row r="133" spans="5:9" s="26" customFormat="1" ht="12.75">
      <c r="E133" s="40"/>
      <c r="H133" s="40"/>
      <c r="I133" s="40"/>
    </row>
    <row r="134" spans="5:9" s="26" customFormat="1" ht="12.75">
      <c r="E134" s="40"/>
      <c r="H134" s="40"/>
      <c r="I134" s="40"/>
    </row>
    <row r="135" spans="5:9" s="26" customFormat="1" ht="12.75">
      <c r="E135" s="40"/>
      <c r="H135" s="40"/>
      <c r="I135" s="40"/>
    </row>
    <row r="136" spans="5:9" s="26" customFormat="1" ht="12.75">
      <c r="E136" s="40"/>
      <c r="H136" s="40"/>
      <c r="I136" s="40"/>
    </row>
    <row r="137" spans="5:9" s="26" customFormat="1" ht="12.75">
      <c r="E137" s="40"/>
      <c r="H137" s="40"/>
      <c r="I137" s="40"/>
    </row>
    <row r="138" spans="5:9" s="26" customFormat="1" ht="12.75">
      <c r="E138" s="40"/>
      <c r="H138" s="40"/>
      <c r="I138" s="40"/>
    </row>
    <row r="139" spans="5:9" s="26" customFormat="1" ht="12.75">
      <c r="E139" s="40"/>
      <c r="H139" s="40"/>
      <c r="I139" s="40"/>
    </row>
    <row r="140" spans="5:9" s="26" customFormat="1" ht="12.75">
      <c r="E140" s="40"/>
      <c r="H140" s="40"/>
      <c r="I140" s="40"/>
    </row>
    <row r="141" spans="5:9" s="26" customFormat="1" ht="12.75">
      <c r="E141" s="40"/>
      <c r="H141" s="40"/>
      <c r="I141" s="40"/>
    </row>
    <row r="142" spans="5:9" s="26" customFormat="1" ht="12.75">
      <c r="E142" s="40"/>
      <c r="H142" s="40"/>
      <c r="I142" s="40"/>
    </row>
    <row r="143" spans="5:9" s="26" customFormat="1" ht="12.75">
      <c r="E143" s="40"/>
      <c r="H143" s="40"/>
      <c r="I143" s="40"/>
    </row>
    <row r="144" spans="5:9" s="26" customFormat="1" ht="12.75">
      <c r="E144" s="40"/>
      <c r="H144" s="40"/>
      <c r="I144" s="40"/>
    </row>
    <row r="145" spans="5:9" s="26" customFormat="1" ht="12.75">
      <c r="E145" s="40"/>
      <c r="H145" s="40"/>
      <c r="I145" s="40"/>
    </row>
    <row r="146" spans="5:9" s="26" customFormat="1" ht="12.75">
      <c r="E146" s="40"/>
      <c r="H146" s="40"/>
      <c r="I146" s="40"/>
    </row>
    <row r="147" spans="5:9" s="26" customFormat="1" ht="12.75">
      <c r="E147" s="40"/>
      <c r="H147" s="40"/>
      <c r="I147" s="40"/>
    </row>
    <row r="148" spans="5:9" s="26" customFormat="1" ht="12.75">
      <c r="E148" s="40"/>
      <c r="H148" s="40"/>
      <c r="I148" s="40"/>
    </row>
    <row r="149" spans="5:9" s="26" customFormat="1" ht="12.75">
      <c r="E149" s="40"/>
      <c r="H149" s="40"/>
      <c r="I149" s="40"/>
    </row>
    <row r="150" spans="5:9" s="26" customFormat="1" ht="12.75">
      <c r="E150" s="40"/>
      <c r="H150" s="40"/>
      <c r="I150" s="40"/>
    </row>
    <row r="151" spans="5:9" s="26" customFormat="1" ht="12.75">
      <c r="E151" s="40"/>
      <c r="H151" s="40"/>
      <c r="I151" s="40"/>
    </row>
    <row r="152" spans="5:9" s="26" customFormat="1" ht="12.75">
      <c r="E152" s="40"/>
      <c r="H152" s="40"/>
      <c r="I152" s="40"/>
    </row>
    <row r="153" spans="5:9" s="26" customFormat="1" ht="12.75">
      <c r="E153" s="40"/>
      <c r="H153" s="40"/>
      <c r="I153" s="40"/>
    </row>
    <row r="154" spans="5:9" s="26" customFormat="1" ht="12.75">
      <c r="E154" s="40"/>
      <c r="H154" s="40"/>
      <c r="I154" s="40"/>
    </row>
    <row r="155" spans="5:9" s="26" customFormat="1" ht="12.75">
      <c r="E155" s="40"/>
      <c r="H155" s="40"/>
      <c r="I155" s="40"/>
    </row>
    <row r="156" spans="5:9" s="26" customFormat="1" ht="12.75">
      <c r="E156" s="40"/>
      <c r="H156" s="40"/>
      <c r="I156" s="40"/>
    </row>
    <row r="157" spans="5:9" s="26" customFormat="1" ht="12.75">
      <c r="E157" s="40"/>
      <c r="H157" s="40"/>
      <c r="I157" s="40"/>
    </row>
    <row r="158" spans="5:9" s="26" customFormat="1" ht="12.75">
      <c r="E158" s="40"/>
      <c r="H158" s="40"/>
      <c r="I158" s="40"/>
    </row>
    <row r="159" spans="5:9" s="26" customFormat="1" ht="12.75">
      <c r="E159" s="40"/>
      <c r="H159" s="40"/>
      <c r="I159" s="40"/>
    </row>
    <row r="160" spans="5:9" s="26" customFormat="1" ht="12.75">
      <c r="E160" s="40"/>
      <c r="H160" s="40"/>
      <c r="I160" s="40"/>
    </row>
    <row r="161" spans="5:9" s="26" customFormat="1" ht="12.75">
      <c r="E161" s="40"/>
      <c r="H161" s="40"/>
      <c r="I161" s="40"/>
    </row>
    <row r="162" spans="5:9" s="26" customFormat="1" ht="12.75">
      <c r="E162" s="40"/>
      <c r="H162" s="40"/>
      <c r="I162" s="40"/>
    </row>
    <row r="163" spans="5:9" s="26" customFormat="1" ht="12.75">
      <c r="E163" s="40"/>
      <c r="H163" s="40"/>
      <c r="I163" s="40"/>
    </row>
    <row r="164" spans="5:9" s="26" customFormat="1" ht="12.75">
      <c r="E164" s="40"/>
      <c r="H164" s="40"/>
      <c r="I164" s="40"/>
    </row>
    <row r="165" spans="5:9" s="26" customFormat="1" ht="12.75">
      <c r="E165" s="40"/>
      <c r="H165" s="40"/>
      <c r="I165" s="40"/>
    </row>
    <row r="166" spans="5:9" s="26" customFormat="1" ht="12.75">
      <c r="E166" s="40"/>
      <c r="H166" s="40"/>
      <c r="I166" s="40"/>
    </row>
    <row r="167" spans="5:9" s="26" customFormat="1" ht="12.75">
      <c r="E167" s="40"/>
      <c r="H167" s="40"/>
      <c r="I167" s="40"/>
    </row>
    <row r="168" spans="5:9" s="26" customFormat="1" ht="12.75">
      <c r="E168" s="40"/>
      <c r="H168" s="40"/>
      <c r="I168" s="40"/>
    </row>
    <row r="169" spans="5:9" s="26" customFormat="1" ht="12.75">
      <c r="E169" s="40"/>
      <c r="H169" s="40"/>
      <c r="I169" s="40"/>
    </row>
    <row r="170" spans="5:9" s="26" customFormat="1" ht="12.75">
      <c r="E170" s="40"/>
      <c r="H170" s="40"/>
      <c r="I170" s="40"/>
    </row>
    <row r="171" spans="5:9" s="26" customFormat="1" ht="12.75">
      <c r="E171" s="40"/>
      <c r="H171" s="40"/>
      <c r="I171" s="40"/>
    </row>
    <row r="172" spans="5:9" s="26" customFormat="1" ht="12.75">
      <c r="E172" s="40"/>
      <c r="H172" s="40"/>
      <c r="I172" s="40"/>
    </row>
    <row r="173" spans="5:9" ht="12.75">
      <c r="E173" s="4"/>
      <c r="H173" s="4"/>
      <c r="I173" s="4"/>
    </row>
    <row r="174" spans="5:9" ht="12.75">
      <c r="E174" s="4"/>
      <c r="H174" s="4"/>
      <c r="I174" s="4"/>
    </row>
    <row r="175" spans="5:9" ht="12.75">
      <c r="E175" s="4"/>
      <c r="H175" s="4"/>
      <c r="I175" s="4"/>
    </row>
    <row r="176" spans="5:9" ht="12.75">
      <c r="E176" s="4"/>
      <c r="H176" s="4"/>
      <c r="I176" s="4"/>
    </row>
    <row r="177" spans="5:9" ht="12.75">
      <c r="E177" s="4"/>
      <c r="H177" s="4"/>
      <c r="I177" s="4"/>
    </row>
    <row r="178" spans="5:9" ht="12.75">
      <c r="E178" s="4"/>
      <c r="H178" s="4"/>
      <c r="I178" s="4"/>
    </row>
    <row r="179" spans="5:9" ht="12.75">
      <c r="E179" s="4"/>
      <c r="H179" s="4"/>
      <c r="I179" s="4"/>
    </row>
    <row r="180" spans="5:9" ht="12.75">
      <c r="E180" s="4"/>
      <c r="H180" s="4"/>
      <c r="I180" s="4"/>
    </row>
    <row r="181" spans="5:9" ht="12.75">
      <c r="E181" s="4"/>
      <c r="H181" s="4"/>
      <c r="I181" s="4"/>
    </row>
    <row r="182" spans="5:9" ht="12.75">
      <c r="E182" s="4"/>
      <c r="H182" s="4"/>
      <c r="I182" s="4"/>
    </row>
    <row r="183" spans="5:9" ht="12.75">
      <c r="E183" s="4"/>
      <c r="H183" s="4"/>
      <c r="I183" s="4"/>
    </row>
    <row r="184" spans="5:9" ht="12.75">
      <c r="E184" s="4"/>
      <c r="H184" s="4"/>
      <c r="I184" s="4"/>
    </row>
    <row r="185" spans="5:9" ht="12.75">
      <c r="E185" s="4"/>
      <c r="H185" s="4"/>
      <c r="I185" s="4"/>
    </row>
    <row r="186" spans="5:9" ht="12.75">
      <c r="E186" s="4"/>
      <c r="H186" s="4"/>
      <c r="I186" s="4"/>
    </row>
    <row r="187" spans="5:9" ht="12.75">
      <c r="E187" s="4"/>
      <c r="H187" s="4"/>
      <c r="I187" s="4"/>
    </row>
    <row r="188" spans="5:9" ht="12.75">
      <c r="E188" s="4"/>
      <c r="H188" s="4"/>
      <c r="I188" s="4"/>
    </row>
    <row r="189" spans="5:9" ht="12.75">
      <c r="E189" s="4"/>
      <c r="H189" s="4"/>
      <c r="I189" s="4"/>
    </row>
    <row r="190" spans="5:9" ht="12.75">
      <c r="E190" s="4"/>
      <c r="H190" s="4"/>
      <c r="I190" s="4"/>
    </row>
    <row r="191" spans="5:9" ht="12.75">
      <c r="E191" s="4"/>
      <c r="H191" s="4"/>
      <c r="I191" s="4"/>
    </row>
    <row r="192" spans="5:9" ht="12.75">
      <c r="E192" s="4"/>
      <c r="H192" s="4"/>
      <c r="I192" s="4"/>
    </row>
    <row r="193" spans="5:9" ht="12.75">
      <c r="E193" s="4"/>
      <c r="H193" s="4"/>
      <c r="I193" s="4"/>
    </row>
    <row r="194" spans="5:9" ht="12.75">
      <c r="E194" s="4"/>
      <c r="H194" s="4"/>
      <c r="I194" s="4"/>
    </row>
    <row r="195" spans="5:9" ht="12.75">
      <c r="E195" s="4"/>
      <c r="H195" s="4"/>
      <c r="I195" s="4"/>
    </row>
    <row r="196" spans="5:9" ht="12.75">
      <c r="E196" s="4"/>
      <c r="H196" s="4"/>
      <c r="I196" s="4"/>
    </row>
    <row r="197" spans="5:9" ht="12.75">
      <c r="E197" s="4"/>
      <c r="H197" s="4"/>
      <c r="I197" s="4"/>
    </row>
    <row r="198" spans="5:9" ht="12.75">
      <c r="E198" s="4"/>
      <c r="H198" s="4"/>
      <c r="I198" s="4"/>
    </row>
    <row r="199" spans="5:9" ht="12.75">
      <c r="E199" s="4"/>
      <c r="H199" s="4"/>
      <c r="I199" s="4"/>
    </row>
    <row r="200" spans="5:9" ht="12.75">
      <c r="E200" s="4"/>
      <c r="H200" s="4"/>
      <c r="I200" s="4"/>
    </row>
    <row r="201" spans="5:9" ht="12.75">
      <c r="E201" s="4"/>
      <c r="H201" s="4"/>
      <c r="I201" s="4"/>
    </row>
    <row r="202" spans="5:9" ht="12.75">
      <c r="E202" s="4"/>
      <c r="H202" s="4"/>
      <c r="I202" s="4"/>
    </row>
    <row r="203" spans="5:9" ht="12.75">
      <c r="E203" s="4"/>
      <c r="H203" s="4"/>
      <c r="I203" s="4"/>
    </row>
    <row r="204" spans="5:9" ht="12.75">
      <c r="E204" s="4"/>
      <c r="H204" s="4"/>
      <c r="I204" s="4"/>
    </row>
    <row r="205" spans="5:9" ht="12.75">
      <c r="E205" s="4"/>
      <c r="H205" s="4"/>
      <c r="I205" s="4"/>
    </row>
    <row r="206" spans="5:9" ht="12.75">
      <c r="E206" s="4"/>
      <c r="H206" s="4"/>
      <c r="I206" s="4"/>
    </row>
    <row r="207" spans="5:9" ht="12.75">
      <c r="E207" s="4"/>
      <c r="H207" s="4"/>
      <c r="I207" s="4"/>
    </row>
    <row r="208" spans="5:9" ht="12.75">
      <c r="E208" s="4"/>
      <c r="H208" s="4"/>
      <c r="I208" s="4"/>
    </row>
    <row r="209" spans="5:9" ht="12.75">
      <c r="E209" s="4"/>
      <c r="H209" s="4"/>
      <c r="I209" s="4"/>
    </row>
    <row r="210" spans="5:9" ht="12.75">
      <c r="E210" s="4"/>
      <c r="H210" s="4"/>
      <c r="I210" s="4"/>
    </row>
    <row r="211" spans="5:9" ht="12.75">
      <c r="E211" s="4"/>
      <c r="H211" s="4"/>
      <c r="I211" s="4"/>
    </row>
    <row r="212" spans="5:9" ht="12.75">
      <c r="E212" s="4"/>
      <c r="H212" s="4"/>
      <c r="I212" s="4"/>
    </row>
    <row r="213" spans="5:9" ht="12.75">
      <c r="E213" s="4"/>
      <c r="H213" s="4"/>
      <c r="I213" s="4"/>
    </row>
    <row r="214" spans="5:9" ht="12.75">
      <c r="E214" s="4"/>
      <c r="H214" s="4"/>
      <c r="I214" s="4"/>
    </row>
    <row r="215" spans="5:9" ht="12.75">
      <c r="E215" s="4"/>
      <c r="H215" s="4"/>
      <c r="I215" s="4"/>
    </row>
    <row r="216" spans="5:9" ht="12.75">
      <c r="E216" s="4"/>
      <c r="H216" s="4"/>
      <c r="I216" s="4"/>
    </row>
    <row r="217" spans="5:9" ht="12.75">
      <c r="E217" s="4"/>
      <c r="H217" s="4"/>
      <c r="I217" s="4"/>
    </row>
    <row r="218" spans="5:9" ht="12.75">
      <c r="E218" s="4"/>
      <c r="H218" s="4"/>
      <c r="I218" s="4"/>
    </row>
    <row r="219" spans="5:9" ht="12.75">
      <c r="E219" s="4"/>
      <c r="H219" s="4"/>
      <c r="I219" s="4"/>
    </row>
    <row r="220" spans="5:9" ht="12.75">
      <c r="E220" s="4"/>
      <c r="H220" s="4"/>
      <c r="I220" s="4"/>
    </row>
    <row r="221" spans="5:9" ht="12.75">
      <c r="E221" s="4"/>
      <c r="H221" s="4"/>
      <c r="I221" s="4"/>
    </row>
    <row r="222" spans="5:9" ht="12.75">
      <c r="E222" s="4"/>
      <c r="H222" s="4"/>
      <c r="I222" s="4"/>
    </row>
    <row r="223" spans="5:9" ht="12.75">
      <c r="E223" s="4"/>
      <c r="H223" s="4"/>
      <c r="I223" s="4"/>
    </row>
    <row r="224" spans="5:9" ht="12.75">
      <c r="E224" s="4"/>
      <c r="H224" s="4"/>
      <c r="I224" s="4"/>
    </row>
    <row r="225" spans="5:9" ht="12.75">
      <c r="E225" s="4"/>
      <c r="H225" s="4"/>
      <c r="I225" s="4"/>
    </row>
    <row r="226" spans="5:9" ht="12.75">
      <c r="E226" s="4"/>
      <c r="H226" s="4"/>
      <c r="I226" s="4"/>
    </row>
    <row r="227" spans="5:9" ht="12.75">
      <c r="E227" s="4"/>
      <c r="H227" s="4"/>
      <c r="I227" s="4"/>
    </row>
    <row r="228" spans="5:9" ht="12.75">
      <c r="E228" s="4"/>
      <c r="H228" s="4"/>
      <c r="I228" s="4"/>
    </row>
    <row r="229" spans="5:9" ht="12.75">
      <c r="E229" s="4"/>
      <c r="H229" s="4"/>
      <c r="I229" s="4"/>
    </row>
    <row r="230" spans="5:9" ht="12.75">
      <c r="E230" s="4"/>
      <c r="H230" s="4"/>
      <c r="I230" s="4"/>
    </row>
    <row r="231" spans="5:9" ht="12.75">
      <c r="E231" s="4"/>
      <c r="H231" s="4"/>
      <c r="I231" s="4"/>
    </row>
    <row r="232" spans="5:9" ht="12.75">
      <c r="E232" s="4"/>
      <c r="H232" s="4"/>
      <c r="I232" s="4"/>
    </row>
    <row r="233" spans="5:9" ht="12.75">
      <c r="E233" s="4"/>
      <c r="H233" s="4"/>
      <c r="I233" s="4"/>
    </row>
    <row r="234" spans="5:9" ht="12.75">
      <c r="E234" s="4"/>
      <c r="H234" s="4"/>
      <c r="I234" s="4"/>
    </row>
    <row r="235" spans="5:9" ht="12.75">
      <c r="E235" s="4"/>
      <c r="H235" s="4"/>
      <c r="I235" s="4"/>
    </row>
    <row r="236" spans="5:9" ht="12.75">
      <c r="E236" s="4"/>
      <c r="H236" s="4"/>
      <c r="I236" s="4"/>
    </row>
    <row r="237" spans="5:9" ht="12.75">
      <c r="E237" s="4"/>
      <c r="H237" s="4"/>
      <c r="I237" s="4"/>
    </row>
    <row r="238" spans="5:9" ht="12.75">
      <c r="E238" s="4"/>
      <c r="H238" s="4"/>
      <c r="I238" s="4"/>
    </row>
    <row r="239" spans="5:9" ht="12.75">
      <c r="E239" s="4"/>
      <c r="H239" s="4"/>
      <c r="I239" s="4"/>
    </row>
    <row r="240" spans="5:9" ht="12.75">
      <c r="E240" s="4"/>
      <c r="H240" s="4"/>
      <c r="I240" s="4"/>
    </row>
    <row r="241" spans="5:9" ht="12.75">
      <c r="E241" s="4"/>
      <c r="H241" s="4"/>
      <c r="I241" s="4"/>
    </row>
    <row r="242" spans="5:9" ht="12.75">
      <c r="E242" s="4"/>
      <c r="H242" s="4"/>
      <c r="I242" s="4"/>
    </row>
    <row r="243" spans="5:9" ht="12.75">
      <c r="E243" s="4"/>
      <c r="H243" s="4"/>
      <c r="I243" s="4"/>
    </row>
    <row r="244" spans="5:9" ht="12.75">
      <c r="E244" s="4"/>
      <c r="H244" s="4"/>
      <c r="I244" s="4"/>
    </row>
    <row r="245" spans="5:9" ht="12.75">
      <c r="E245" s="4"/>
      <c r="H245" s="4"/>
      <c r="I245" s="4"/>
    </row>
    <row r="246" spans="5:9" ht="12.75">
      <c r="E246" s="4"/>
      <c r="H246" s="4"/>
      <c r="I246" s="4"/>
    </row>
    <row r="247" spans="5:9" ht="12.75">
      <c r="E247" s="4"/>
      <c r="H247" s="4"/>
      <c r="I247" s="4"/>
    </row>
    <row r="248" spans="5:9" ht="12.75">
      <c r="E248" s="4"/>
      <c r="H248" s="4"/>
      <c r="I248" s="4"/>
    </row>
    <row r="249" spans="5:9" ht="12.75">
      <c r="E249" s="4"/>
      <c r="H249" s="4"/>
      <c r="I249" s="4"/>
    </row>
    <row r="250" spans="5:9" ht="12.75">
      <c r="E250" s="4"/>
      <c r="H250" s="4"/>
      <c r="I250" s="4"/>
    </row>
    <row r="251" spans="5:9" ht="12.75">
      <c r="E251" s="4"/>
      <c r="H251" s="4"/>
      <c r="I251" s="4"/>
    </row>
    <row r="252" spans="5:9" ht="12.75">
      <c r="E252" s="4"/>
      <c r="H252" s="4"/>
      <c r="I252" s="4"/>
    </row>
    <row r="253" spans="5:9" ht="12.75">
      <c r="E253" s="4"/>
      <c r="H253" s="4"/>
      <c r="I253" s="4"/>
    </row>
    <row r="254" spans="5:9" ht="12.75">
      <c r="E254" s="4"/>
      <c r="H254" s="4"/>
      <c r="I254" s="4"/>
    </row>
    <row r="255" spans="5:9" ht="12.75">
      <c r="E255" s="4"/>
      <c r="H255" s="4"/>
      <c r="I255" s="4"/>
    </row>
    <row r="256" spans="5:9" ht="12.75">
      <c r="E256" s="4"/>
      <c r="H256" s="4"/>
      <c r="I256" s="4"/>
    </row>
    <row r="257" spans="5:9" ht="12.75">
      <c r="E257" s="4"/>
      <c r="H257" s="4"/>
      <c r="I257" s="4"/>
    </row>
    <row r="258" spans="5:9" ht="12.75">
      <c r="E258" s="4"/>
      <c r="H258" s="4"/>
      <c r="I258" s="4"/>
    </row>
    <row r="259" spans="5:9" ht="12.75">
      <c r="E259" s="4"/>
      <c r="H259" s="4"/>
      <c r="I259" s="4"/>
    </row>
    <row r="260" spans="5:9" ht="12.75">
      <c r="E260" s="4"/>
      <c r="H260" s="4"/>
      <c r="I260" s="4"/>
    </row>
    <row r="261" spans="5:9" ht="12.75">
      <c r="E261" s="4"/>
      <c r="H261" s="4"/>
      <c r="I261" s="4"/>
    </row>
    <row r="262" spans="5:9" ht="12.75">
      <c r="E262" s="4"/>
      <c r="H262" s="4"/>
      <c r="I262" s="4"/>
    </row>
    <row r="263" spans="5:9" ht="12.75">
      <c r="E263" s="4"/>
      <c r="H263" s="4"/>
      <c r="I263" s="4"/>
    </row>
    <row r="264" spans="5:9" ht="12.75">
      <c r="E264" s="4"/>
      <c r="H264" s="4"/>
      <c r="I264" s="4"/>
    </row>
    <row r="265" spans="5:9" ht="12.75">
      <c r="E265" s="4"/>
      <c r="H265" s="4"/>
      <c r="I265" s="4"/>
    </row>
    <row r="266" spans="5:9" ht="12.75">
      <c r="E266" s="4"/>
      <c r="H266" s="4"/>
      <c r="I266" s="4"/>
    </row>
    <row r="267" spans="5:9" ht="12.75">
      <c r="E267" s="4"/>
      <c r="H267" s="4"/>
      <c r="I267" s="4"/>
    </row>
    <row r="268" spans="5:9" ht="12.75">
      <c r="E268" s="4"/>
      <c r="H268" s="4"/>
      <c r="I268" s="4"/>
    </row>
    <row r="269" spans="5:9" ht="12.75">
      <c r="E269" s="4"/>
      <c r="H269" s="4"/>
      <c r="I269" s="4"/>
    </row>
    <row r="270" spans="5:9" ht="12.75">
      <c r="E270" s="4"/>
      <c r="H270" s="4"/>
      <c r="I270" s="4"/>
    </row>
    <row r="271" spans="5:9" ht="12.75">
      <c r="E271" s="4"/>
      <c r="H271" s="4"/>
      <c r="I271" s="4"/>
    </row>
    <row r="272" spans="5:9" ht="12.75">
      <c r="E272" s="4"/>
      <c r="H272" s="4"/>
      <c r="I272" s="4"/>
    </row>
    <row r="273" spans="5:9" ht="12.75">
      <c r="E273" s="4"/>
      <c r="H273" s="4"/>
      <c r="I273" s="4"/>
    </row>
    <row r="274" spans="5:9" ht="12.75">
      <c r="E274" s="4"/>
      <c r="H274" s="4"/>
      <c r="I274" s="4"/>
    </row>
    <row r="275" spans="5:9" ht="12.75">
      <c r="E275" s="4"/>
      <c r="H275" s="4"/>
      <c r="I275" s="4"/>
    </row>
    <row r="276" spans="5:9" ht="12.75">
      <c r="E276" s="4"/>
      <c r="H276" s="4"/>
      <c r="I276" s="4"/>
    </row>
    <row r="277" spans="5:9" ht="12.75">
      <c r="E277" s="4"/>
      <c r="H277" s="4"/>
      <c r="I277" s="4"/>
    </row>
    <row r="278" spans="5:9" ht="12.75">
      <c r="E278" s="4"/>
      <c r="H278" s="4"/>
      <c r="I278" s="4"/>
    </row>
  </sheetData>
  <sheetProtection/>
  <mergeCells count="11">
    <mergeCell ref="A1:I1"/>
    <mergeCell ref="A102:H102"/>
    <mergeCell ref="G110:H110"/>
    <mergeCell ref="A3:A4"/>
    <mergeCell ref="B3:B4"/>
    <mergeCell ref="A51:I51"/>
    <mergeCell ref="C3:E3"/>
    <mergeCell ref="F3:H3"/>
    <mergeCell ref="I3:I4"/>
    <mergeCell ref="A5:I5"/>
    <mergeCell ref="D110:E110"/>
  </mergeCells>
  <printOptions/>
  <pageMargins left="0.1968503937007874" right="0.2755905511811024" top="0.4724409448818898" bottom="0.5118110236220472" header="0.5118110236220472" footer="0.5118110236220472"/>
  <pageSetup fitToHeight="3" fitToWidth="1" horizontalDpi="600" verticalDpi="600" orientation="portrait" paperSize="9" scale="42" r:id="rId1"/>
  <rowBreaks count="2" manualBreakCount="2">
    <brk id="58" max="8" man="1"/>
    <brk id="10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9"/>
  <sheetViews>
    <sheetView tabSelected="1" zoomScale="70" zoomScaleNormal="70" zoomScalePageLayoutView="0" workbookViewId="0" topLeftCell="A1">
      <pane xSplit="2" ySplit="5" topLeftCell="C8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90" sqref="B90"/>
    </sheetView>
  </sheetViews>
  <sheetFormatPr defaultColWidth="9.125" defaultRowHeight="12.75"/>
  <cols>
    <col min="1" max="1" width="45.375" style="3" customWidth="1"/>
    <col min="2" max="2" width="25.375" style="3" customWidth="1"/>
    <col min="3" max="3" width="18.625" style="3" customWidth="1"/>
    <col min="4" max="4" width="17.50390625" style="3" customWidth="1"/>
    <col min="5" max="5" width="13.875" style="3" customWidth="1"/>
    <col min="6" max="6" width="18.625" style="3" customWidth="1"/>
    <col min="7" max="7" width="17.50390625" style="3" customWidth="1"/>
    <col min="8" max="8" width="13.875" style="3" customWidth="1"/>
    <col min="9" max="9" width="16.00390625" style="3" customWidth="1"/>
    <col min="10" max="16384" width="9.125" style="3" customWidth="1"/>
  </cols>
  <sheetData>
    <row r="1" spans="1:13" ht="20.25">
      <c r="A1" s="118" t="s">
        <v>222</v>
      </c>
      <c r="B1" s="118"/>
      <c r="C1" s="118"/>
      <c r="D1" s="118"/>
      <c r="E1" s="118"/>
      <c r="F1" s="118"/>
      <c r="G1" s="118"/>
      <c r="H1" s="118"/>
      <c r="I1" s="119"/>
      <c r="J1" s="8"/>
      <c r="K1" s="8"/>
      <c r="L1" s="8"/>
      <c r="M1" s="8"/>
    </row>
    <row r="2" spans="1:13" ht="20.25">
      <c r="A2" s="41"/>
      <c r="B2" s="41"/>
      <c r="C2" s="41"/>
      <c r="D2" s="41"/>
      <c r="E2" s="41"/>
      <c r="F2" s="41"/>
      <c r="G2" s="41"/>
      <c r="H2" s="41"/>
      <c r="I2" s="41"/>
      <c r="J2" s="8"/>
      <c r="K2" s="8"/>
      <c r="L2" s="8"/>
      <c r="M2" s="8"/>
    </row>
    <row r="3" spans="1:9" ht="15" customHeight="1">
      <c r="A3" s="132" t="s">
        <v>130</v>
      </c>
      <c r="B3" s="132" t="s">
        <v>49</v>
      </c>
      <c r="C3" s="120" t="s">
        <v>208</v>
      </c>
      <c r="D3" s="121"/>
      <c r="E3" s="121"/>
      <c r="F3" s="120" t="s">
        <v>220</v>
      </c>
      <c r="G3" s="121"/>
      <c r="H3" s="121"/>
      <c r="I3" s="124" t="s">
        <v>223</v>
      </c>
    </row>
    <row r="4" spans="1:9" s="26" customFormat="1" ht="46.5">
      <c r="A4" s="133"/>
      <c r="B4" s="133"/>
      <c r="C4" s="21" t="s">
        <v>47</v>
      </c>
      <c r="D4" s="21" t="s">
        <v>196</v>
      </c>
      <c r="E4" s="21" t="s">
        <v>46</v>
      </c>
      <c r="F4" s="21" t="s">
        <v>47</v>
      </c>
      <c r="G4" s="21" t="s">
        <v>196</v>
      </c>
      <c r="H4" s="21" t="s">
        <v>46</v>
      </c>
      <c r="I4" s="125"/>
    </row>
    <row r="5" spans="1:9" s="26" customFormat="1" ht="17.25">
      <c r="A5" s="130" t="s">
        <v>0</v>
      </c>
      <c r="B5" s="130"/>
      <c r="C5" s="130"/>
      <c r="D5" s="130"/>
      <c r="E5" s="130"/>
      <c r="F5" s="130"/>
      <c r="G5" s="130"/>
      <c r="H5" s="130"/>
      <c r="I5" s="131"/>
    </row>
    <row r="6" spans="1:9" s="73" customFormat="1" ht="18">
      <c r="A6" s="71" t="s">
        <v>15</v>
      </c>
      <c r="B6" s="72" t="s">
        <v>136</v>
      </c>
      <c r="C6" s="31">
        <f>'консолидированный бюджет'!C7-'районный бюджет'!C6</f>
        <v>335389.30000000005</v>
      </c>
      <c r="D6" s="31">
        <f>'консолидированный бюджет'!D7-'районный бюджет'!D6</f>
        <v>74208.80000000003</v>
      </c>
      <c r="E6" s="85">
        <f>SUM(D6/C6*100)</f>
        <v>22.126168008341356</v>
      </c>
      <c r="F6" s="31">
        <f>'консолидированный бюджет'!F7-'районный бюджет'!F6</f>
        <v>379733.9</v>
      </c>
      <c r="G6" s="31">
        <f>'консолидированный бюджет'!G7-'районный бюджет'!G6</f>
        <v>79601.90000000001</v>
      </c>
      <c r="H6" s="85">
        <f>SUM(G6/F6*100)</f>
        <v>20.9625477209172</v>
      </c>
      <c r="I6" s="85">
        <f>G6/D6%</f>
        <v>107.2674669311456</v>
      </c>
    </row>
    <row r="7" spans="1:9" s="81" customFormat="1" ht="18">
      <c r="A7" s="71" t="s">
        <v>215</v>
      </c>
      <c r="B7" s="72" t="s">
        <v>137</v>
      </c>
      <c r="C7" s="31">
        <f>'консолидированный бюджет'!C8-'районный бюджет'!C7</f>
        <v>88113.29999999999</v>
      </c>
      <c r="D7" s="31">
        <f>'консолидированный бюджет'!D8-'районный бюджет'!D7</f>
        <v>21059.5</v>
      </c>
      <c r="E7" s="85">
        <f>E8</f>
        <v>23.90047813440196</v>
      </c>
      <c r="F7" s="31">
        <f>'консолидированный бюджет'!F8-'районный бюджет'!F7</f>
        <v>102795.89999999997</v>
      </c>
      <c r="G7" s="31">
        <f>'консолидированный бюджет'!G8-'районный бюджет'!G7</f>
        <v>19938.800000000003</v>
      </c>
      <c r="H7" s="85">
        <f>H8</f>
        <v>19.39649343991347</v>
      </c>
      <c r="I7" s="85">
        <f>I8</f>
        <v>94.67841116835633</v>
      </c>
    </row>
    <row r="8" spans="1:9" s="82" customFormat="1" ht="18">
      <c r="A8" s="30" t="s">
        <v>3</v>
      </c>
      <c r="B8" s="74" t="s">
        <v>138</v>
      </c>
      <c r="C8" s="22">
        <f>'консолидированный бюджет'!C9-'районный бюджет'!C8</f>
        <v>88113.29999999999</v>
      </c>
      <c r="D8" s="22">
        <f>'консолидированный бюджет'!D9-'районный бюджет'!D8</f>
        <v>21059.5</v>
      </c>
      <c r="E8" s="22">
        <f aca="true" t="shared" si="0" ref="E8:E15">SUM(D8/C8*100)</f>
        <v>23.90047813440196</v>
      </c>
      <c r="F8" s="22">
        <f>'консолидированный бюджет'!F9-'районный бюджет'!F8</f>
        <v>102795.89999999997</v>
      </c>
      <c r="G8" s="22">
        <f>'консолидированный бюджет'!G9-'районный бюджет'!G8</f>
        <v>19938.800000000003</v>
      </c>
      <c r="H8" s="22">
        <f aca="true" t="shared" si="1" ref="H8:H24">SUM(G8/F8*100)</f>
        <v>19.39649343991347</v>
      </c>
      <c r="I8" s="22">
        <f aca="true" t="shared" si="2" ref="I8:I26">G8/D8%</f>
        <v>94.67841116835633</v>
      </c>
    </row>
    <row r="9" spans="1:9" s="83" customFormat="1" ht="54">
      <c r="A9" s="29" t="s">
        <v>139</v>
      </c>
      <c r="B9" s="75" t="s">
        <v>140</v>
      </c>
      <c r="C9" s="85">
        <f>C10</f>
        <v>12583.000000000004</v>
      </c>
      <c r="D9" s="85">
        <f>D10</f>
        <v>2738.3999999999996</v>
      </c>
      <c r="E9" s="85">
        <f t="shared" si="0"/>
        <v>21.76269570054835</v>
      </c>
      <c r="F9" s="85">
        <f>F10</f>
        <v>12687.5</v>
      </c>
      <c r="G9" s="85">
        <f>G10</f>
        <v>2844.7999999999993</v>
      </c>
      <c r="H9" s="85">
        <f t="shared" si="1"/>
        <v>22.422068965517237</v>
      </c>
      <c r="I9" s="85">
        <f t="shared" si="2"/>
        <v>103.88548057259712</v>
      </c>
    </row>
    <row r="10" spans="1:9" s="82" customFormat="1" ht="54">
      <c r="A10" s="77" t="s">
        <v>189</v>
      </c>
      <c r="B10" s="74" t="s">
        <v>141</v>
      </c>
      <c r="C10" s="22">
        <f>'консолидированный бюджет'!C11-'районный бюджет'!C10</f>
        <v>12583.000000000004</v>
      </c>
      <c r="D10" s="22">
        <f>'консолидированный бюджет'!D11-'районный бюджет'!D10</f>
        <v>2738.3999999999996</v>
      </c>
      <c r="E10" s="22">
        <f t="shared" si="0"/>
        <v>21.76269570054835</v>
      </c>
      <c r="F10" s="22">
        <f>'консолидированный бюджет'!F11-'районный бюджет'!F10</f>
        <v>12687.5</v>
      </c>
      <c r="G10" s="22">
        <f>'консолидированный бюджет'!G11-'районный бюджет'!G10</f>
        <v>2844.7999999999993</v>
      </c>
      <c r="H10" s="22">
        <f t="shared" si="1"/>
        <v>22.422068965517237</v>
      </c>
      <c r="I10" s="22">
        <f t="shared" si="2"/>
        <v>103.88548057259712</v>
      </c>
    </row>
    <row r="11" spans="1:9" s="83" customFormat="1" ht="18">
      <c r="A11" s="29" t="s">
        <v>142</v>
      </c>
      <c r="B11" s="75" t="s">
        <v>143</v>
      </c>
      <c r="C11" s="85">
        <f>SUM(C12:C12)</f>
        <v>5521.1</v>
      </c>
      <c r="D11" s="85">
        <f>SUM(D12:D12)</f>
        <v>5346.999999999999</v>
      </c>
      <c r="E11" s="85">
        <f t="shared" si="0"/>
        <v>96.84664287913638</v>
      </c>
      <c r="F11" s="85">
        <f>SUM(F12:F12)</f>
        <v>8133.799999999999</v>
      </c>
      <c r="G11" s="85">
        <f>SUM(G12:G12)</f>
        <v>11613.399999999998</v>
      </c>
      <c r="H11" s="85">
        <f t="shared" si="1"/>
        <v>142.77951265091346</v>
      </c>
      <c r="I11" s="85">
        <f t="shared" si="2"/>
        <v>217.19468861043575</v>
      </c>
    </row>
    <row r="12" spans="1:9" s="82" customFormat="1" ht="18">
      <c r="A12" s="30" t="s">
        <v>16</v>
      </c>
      <c r="B12" s="74" t="s">
        <v>145</v>
      </c>
      <c r="C12" s="22">
        <f>'консолидированный бюджет'!C14-'районный бюджет'!C13</f>
        <v>5521.1</v>
      </c>
      <c r="D12" s="22">
        <f>'консолидированный бюджет'!D14-'районный бюджет'!D13</f>
        <v>5346.999999999999</v>
      </c>
      <c r="E12" s="22">
        <f t="shared" si="0"/>
        <v>96.84664287913638</v>
      </c>
      <c r="F12" s="22">
        <f>'консолидированный бюджет'!F14-'районный бюджет'!F13</f>
        <v>8133.799999999999</v>
      </c>
      <c r="G12" s="22">
        <f>'консолидированный бюджет'!G14-'районный бюджет'!G13</f>
        <v>11613.399999999998</v>
      </c>
      <c r="H12" s="22">
        <f t="shared" si="1"/>
        <v>142.77951265091346</v>
      </c>
      <c r="I12" s="22">
        <f t="shared" si="2"/>
        <v>217.19468861043575</v>
      </c>
    </row>
    <row r="13" spans="1:9" s="83" customFormat="1" ht="18">
      <c r="A13" s="29" t="s">
        <v>147</v>
      </c>
      <c r="B13" s="75" t="s">
        <v>148</v>
      </c>
      <c r="C13" s="85">
        <f>SUM(C14:C15)</f>
        <v>76983.7</v>
      </c>
      <c r="D13" s="85">
        <f>SUM(D14:D15)</f>
        <v>10730.8</v>
      </c>
      <c r="E13" s="31">
        <f t="shared" si="0"/>
        <v>13.939054631045272</v>
      </c>
      <c r="F13" s="85">
        <f>SUM(F14:F15)</f>
        <v>84453.5</v>
      </c>
      <c r="G13" s="85">
        <f>SUM(G14:G15)</f>
        <v>9121.300000000001</v>
      </c>
      <c r="H13" s="31">
        <f t="shared" si="1"/>
        <v>10.800381274902758</v>
      </c>
      <c r="I13" s="31">
        <f t="shared" si="2"/>
        <v>85.00111827636339</v>
      </c>
    </row>
    <row r="14" spans="1:9" s="82" customFormat="1" ht="18">
      <c r="A14" s="30" t="s">
        <v>44</v>
      </c>
      <c r="B14" s="74" t="s">
        <v>149</v>
      </c>
      <c r="C14" s="22">
        <f>'консолидированный бюджет'!C17</f>
        <v>32001</v>
      </c>
      <c r="D14" s="22">
        <f>'консолидированный бюджет'!D17</f>
        <v>2457.5</v>
      </c>
      <c r="E14" s="22">
        <f t="shared" si="0"/>
        <v>7.679447517265086</v>
      </c>
      <c r="F14" s="22">
        <f>'консолидированный бюджет'!F17</f>
        <v>33646</v>
      </c>
      <c r="G14" s="22">
        <f>'консолидированный бюджет'!G17</f>
        <v>1697.2</v>
      </c>
      <c r="H14" s="22">
        <f t="shared" si="1"/>
        <v>5.044284610354872</v>
      </c>
      <c r="I14" s="22">
        <f t="shared" si="2"/>
        <v>69.0620549338759</v>
      </c>
    </row>
    <row r="15" spans="1:9" s="82" customFormat="1" ht="18">
      <c r="A15" s="30" t="s">
        <v>5</v>
      </c>
      <c r="B15" s="74" t="s">
        <v>150</v>
      </c>
      <c r="C15" s="22">
        <f>'консолидированный бюджет'!C18</f>
        <v>44982.7</v>
      </c>
      <c r="D15" s="22">
        <f>'консолидированный бюджет'!D18</f>
        <v>8273.3</v>
      </c>
      <c r="E15" s="22">
        <f t="shared" si="0"/>
        <v>18.39218188325734</v>
      </c>
      <c r="F15" s="22">
        <f>'консолидированный бюджет'!F18</f>
        <v>50807.5</v>
      </c>
      <c r="G15" s="22">
        <f>'консолидированный бюджет'!G18</f>
        <v>7424.1</v>
      </c>
      <c r="H15" s="22">
        <f t="shared" si="1"/>
        <v>14.612212763863603</v>
      </c>
      <c r="I15" s="22">
        <f t="shared" si="2"/>
        <v>89.73565566339914</v>
      </c>
    </row>
    <row r="16" spans="1:9" s="83" customFormat="1" ht="18">
      <c r="A16" s="29" t="s">
        <v>4</v>
      </c>
      <c r="B16" s="75" t="s">
        <v>151</v>
      </c>
      <c r="C16" s="85">
        <f>SUM(C17:C17)</f>
        <v>69</v>
      </c>
      <c r="D16" s="85">
        <f>SUM(D17:D17)</f>
        <v>10.1</v>
      </c>
      <c r="E16" s="85">
        <f aca="true" t="shared" si="3" ref="E16:E24">SUM(D16/C16*100)</f>
        <v>14.637681159420291</v>
      </c>
      <c r="F16" s="85">
        <f>SUM(F17:F17)</f>
        <v>47</v>
      </c>
      <c r="G16" s="85">
        <f>SUM(G17:G17)</f>
        <v>18.6</v>
      </c>
      <c r="H16" s="85">
        <f>SUM(G16/F16*100)</f>
        <v>39.57446808510638</v>
      </c>
      <c r="I16" s="85">
        <f>G16/D16%</f>
        <v>184.15841584158417</v>
      </c>
    </row>
    <row r="17" spans="1:9" s="82" customFormat="1" ht="90">
      <c r="A17" s="77" t="s">
        <v>191</v>
      </c>
      <c r="B17" s="74" t="s">
        <v>153</v>
      </c>
      <c r="C17" s="86">
        <f>'консолидированный бюджет'!C22</f>
        <v>69</v>
      </c>
      <c r="D17" s="86">
        <f>'консолидированный бюджет'!D22</f>
        <v>10.1</v>
      </c>
      <c r="E17" s="22">
        <f t="shared" si="3"/>
        <v>14.637681159420291</v>
      </c>
      <c r="F17" s="86">
        <f>'консолидированный бюджет'!F22</f>
        <v>47</v>
      </c>
      <c r="G17" s="86">
        <f>'консолидированный бюджет'!G22</f>
        <v>18.6</v>
      </c>
      <c r="H17" s="22">
        <f>SUM(G17/F17*100)</f>
        <v>39.57446808510638</v>
      </c>
      <c r="I17" s="22">
        <f>G17/D17%</f>
        <v>184.15841584158417</v>
      </c>
    </row>
    <row r="18" spans="1:9" s="83" customFormat="1" ht="36">
      <c r="A18" s="29" t="s">
        <v>10</v>
      </c>
      <c r="B18" s="75" t="s">
        <v>154</v>
      </c>
      <c r="C18" s="85">
        <f>SUM(C19:C20)</f>
        <v>3069.2</v>
      </c>
      <c r="D18" s="85">
        <f>SUM(D19:D20)</f>
        <v>868.3999999999997</v>
      </c>
      <c r="E18" s="85">
        <f t="shared" si="3"/>
        <v>28.2940179851427</v>
      </c>
      <c r="F18" s="85">
        <f>SUM(F19:F20)</f>
        <v>8945.2</v>
      </c>
      <c r="G18" s="85">
        <f>SUM(G19:G20)</f>
        <v>894.8000000000001</v>
      </c>
      <c r="H18" s="85">
        <f t="shared" si="1"/>
        <v>10.003130170370701</v>
      </c>
      <c r="I18" s="85">
        <f t="shared" si="2"/>
        <v>103.04007369875637</v>
      </c>
    </row>
    <row r="19" spans="1:9" s="82" customFormat="1" ht="180">
      <c r="A19" s="77" t="s">
        <v>155</v>
      </c>
      <c r="B19" s="74" t="s">
        <v>156</v>
      </c>
      <c r="C19" s="22">
        <f>'консолидированный бюджет'!C25-'районный бюджет'!C21</f>
        <v>2026.1999999999998</v>
      </c>
      <c r="D19" s="22">
        <f>'консолидированный бюджет'!D25-'районный бюджет'!D21</f>
        <v>583.4999999999998</v>
      </c>
      <c r="E19" s="22">
        <f t="shared" si="3"/>
        <v>28.79774948178856</v>
      </c>
      <c r="F19" s="22">
        <f>'консолидированный бюджет'!F25-'районный бюджет'!F21</f>
        <v>6902.200000000001</v>
      </c>
      <c r="G19" s="22">
        <f>'консолидированный бюджет'!G25-'районный бюджет'!G21</f>
        <v>413.5</v>
      </c>
      <c r="H19" s="22">
        <f t="shared" si="1"/>
        <v>5.990843499174176</v>
      </c>
      <c r="I19" s="22">
        <f t="shared" si="2"/>
        <v>70.86546700942591</v>
      </c>
    </row>
    <row r="20" spans="1:9" s="82" customFormat="1" ht="162">
      <c r="A20" s="77" t="s">
        <v>159</v>
      </c>
      <c r="B20" s="74" t="s">
        <v>160</v>
      </c>
      <c r="C20" s="22">
        <f>'консолидированный бюджет'!C27-'районный бюджет'!C23</f>
        <v>1043</v>
      </c>
      <c r="D20" s="22">
        <f>'консолидированный бюджет'!D27-'районный бюджет'!D23</f>
        <v>284.9</v>
      </c>
      <c r="E20" s="22">
        <f t="shared" si="3"/>
        <v>27.315436241610737</v>
      </c>
      <c r="F20" s="22">
        <f>'консолидированный бюджет'!F27-'районный бюджет'!F23</f>
        <v>2043</v>
      </c>
      <c r="G20" s="22">
        <f>'консолидированный бюджет'!G27-'районный бюджет'!G23</f>
        <v>481.30000000000007</v>
      </c>
      <c r="H20" s="22">
        <f>SUM(G20/F20*100)</f>
        <v>23.558492413117968</v>
      </c>
      <c r="I20" s="22">
        <f>G20/D20%</f>
        <v>168.93646893646897</v>
      </c>
    </row>
    <row r="21" spans="1:9" s="83" customFormat="1" ht="54">
      <c r="A21" s="79" t="s">
        <v>164</v>
      </c>
      <c r="B21" s="75" t="s">
        <v>165</v>
      </c>
      <c r="C21" s="85">
        <f>SUM(C22:C23)</f>
        <v>148276.6</v>
      </c>
      <c r="D21" s="85">
        <f>SUM(D22:D23)</f>
        <v>33281.700000000004</v>
      </c>
      <c r="E21" s="22">
        <f t="shared" si="3"/>
        <v>22.44568596798146</v>
      </c>
      <c r="F21" s="85">
        <f>SUM(F22:F23)</f>
        <v>160325</v>
      </c>
      <c r="G21" s="85">
        <f>SUM(G22:G23)</f>
        <v>34604.899999999994</v>
      </c>
      <c r="H21" s="22">
        <f>SUM(G21/F21*100)</f>
        <v>21.58421955403087</v>
      </c>
      <c r="I21" s="22">
        <f>G21/D21%</f>
        <v>103.97575844983876</v>
      </c>
    </row>
    <row r="22" spans="1:9" s="82" customFormat="1" ht="18">
      <c r="A22" s="30" t="s">
        <v>6</v>
      </c>
      <c r="B22" s="74" t="s">
        <v>166</v>
      </c>
      <c r="C22" s="22">
        <f>'консолидированный бюджет'!C31-'районный бюджет'!C27</f>
        <v>148228.6</v>
      </c>
      <c r="D22" s="22">
        <f>'консолидированный бюджет'!D31-'районный бюджет'!D27</f>
        <v>33281.700000000004</v>
      </c>
      <c r="E22" s="22">
        <f t="shared" si="3"/>
        <v>22.45295442310054</v>
      </c>
      <c r="F22" s="22">
        <f>'консолидированный бюджет'!F31-'районный бюджет'!F27</f>
        <v>160274</v>
      </c>
      <c r="G22" s="22">
        <f>'консолидированный бюджет'!G31-'районный бюджет'!G27</f>
        <v>34604.899999999994</v>
      </c>
      <c r="H22" s="22">
        <f>SUM(G22/F22*100)</f>
        <v>21.591087762207216</v>
      </c>
      <c r="I22" s="22">
        <f>G22/D22%</f>
        <v>103.97575844983876</v>
      </c>
    </row>
    <row r="23" spans="1:9" s="82" customFormat="1" ht="36">
      <c r="A23" s="30" t="s">
        <v>167</v>
      </c>
      <c r="B23" s="74" t="s">
        <v>168</v>
      </c>
      <c r="C23" s="22">
        <f>'консолидированный бюджет'!C32-'районный бюджет'!C28</f>
        <v>48</v>
      </c>
      <c r="D23" s="22">
        <f>'консолидированный бюджет'!D32-'районный бюджет'!D28</f>
        <v>0</v>
      </c>
      <c r="E23" s="22">
        <f t="shared" si="3"/>
        <v>0</v>
      </c>
      <c r="F23" s="22">
        <f>'консолидированный бюджет'!F32-'районный бюджет'!F28</f>
        <v>51</v>
      </c>
      <c r="G23" s="22">
        <f>'консолидированный бюджет'!G32-'районный бюджет'!G28</f>
        <v>0</v>
      </c>
      <c r="H23" s="22">
        <f>SUM(G23/F23*100)</f>
        <v>0</v>
      </c>
      <c r="I23" s="22" t="e">
        <f>G23/D23%</f>
        <v>#DIV/0!</v>
      </c>
    </row>
    <row r="24" spans="1:9" s="84" customFormat="1" ht="36">
      <c r="A24" s="29" t="s">
        <v>7</v>
      </c>
      <c r="B24" s="75" t="s">
        <v>169</v>
      </c>
      <c r="C24" s="85">
        <f>SUM(C25:C26)</f>
        <v>773.4000000000001</v>
      </c>
      <c r="D24" s="85">
        <f>SUM(D25:D26)</f>
        <v>54.799999999999955</v>
      </c>
      <c r="E24" s="85">
        <f t="shared" si="3"/>
        <v>7.085596069304363</v>
      </c>
      <c r="F24" s="85">
        <f>SUM(F25:F26)</f>
        <v>773.4000000000001</v>
      </c>
      <c r="G24" s="85">
        <f>SUM(G25:G26)</f>
        <v>551.5</v>
      </c>
      <c r="H24" s="85">
        <f t="shared" si="1"/>
        <v>71.3085078872511</v>
      </c>
      <c r="I24" s="85">
        <f t="shared" si="2"/>
        <v>1006.3868613138693</v>
      </c>
    </row>
    <row r="25" spans="1:9" s="84" customFormat="1" ht="162">
      <c r="A25" s="77" t="s">
        <v>170</v>
      </c>
      <c r="B25" s="108" t="s">
        <v>171</v>
      </c>
      <c r="C25" s="54">
        <f>'консолидированный бюджет'!C34-'районный бюджет'!C30</f>
        <v>0</v>
      </c>
      <c r="D25" s="54">
        <f>'консолидированный бюджет'!D34-'районный бюджет'!D30</f>
        <v>0</v>
      </c>
      <c r="E25" s="22"/>
      <c r="F25" s="54">
        <f>'консолидированный бюджет'!F34-'районный бюджет'!F30</f>
        <v>0</v>
      </c>
      <c r="G25" s="54">
        <f>'консолидированный бюджет'!G34-'районный бюджет'!G30</f>
        <v>68.20000000000002</v>
      </c>
      <c r="H25" s="22"/>
      <c r="I25" s="22" t="e">
        <f t="shared" si="2"/>
        <v>#DIV/0!</v>
      </c>
    </row>
    <row r="26" spans="1:9" s="82" customFormat="1" ht="72">
      <c r="A26" s="77" t="s">
        <v>172</v>
      </c>
      <c r="B26" s="74" t="s">
        <v>173</v>
      </c>
      <c r="C26" s="22">
        <f>'консолидированный бюджет'!C35-'районный бюджет'!C31</f>
        <v>773.4000000000001</v>
      </c>
      <c r="D26" s="22">
        <f>'консолидированный бюджет'!D35-'районный бюджет'!D31</f>
        <v>54.799999999999955</v>
      </c>
      <c r="E26" s="22">
        <f>SUM(D26/C26*100)</f>
        <v>7.085596069304363</v>
      </c>
      <c r="F26" s="22">
        <f>'консолидированный бюджет'!F35-'районный бюджет'!F31</f>
        <v>773.4000000000001</v>
      </c>
      <c r="G26" s="22">
        <f>'консолидированный бюджет'!G35-'районный бюджет'!G31</f>
        <v>483.29999999999995</v>
      </c>
      <c r="H26" s="22">
        <f>SUM(G26/F26*100)</f>
        <v>62.490302560124114</v>
      </c>
      <c r="I26" s="22">
        <f t="shared" si="2"/>
        <v>881.9343065693437</v>
      </c>
    </row>
    <row r="27" spans="1:9" s="76" customFormat="1" ht="36">
      <c r="A27" s="29" t="s">
        <v>40</v>
      </c>
      <c r="B27" s="104" t="s">
        <v>174</v>
      </c>
      <c r="C27" s="85">
        <f aca="true" t="shared" si="4" ref="C27:I27">C28</f>
        <v>0</v>
      </c>
      <c r="D27" s="85">
        <f t="shared" si="4"/>
        <v>1</v>
      </c>
      <c r="E27" s="85">
        <f t="shared" si="4"/>
        <v>0</v>
      </c>
      <c r="F27" s="85">
        <f t="shared" si="4"/>
        <v>0</v>
      </c>
      <c r="G27" s="85">
        <f t="shared" si="4"/>
        <v>1</v>
      </c>
      <c r="H27" s="85">
        <f t="shared" si="4"/>
        <v>0</v>
      </c>
      <c r="I27" s="85">
        <f t="shared" si="4"/>
        <v>0</v>
      </c>
    </row>
    <row r="28" spans="1:9" s="26" customFormat="1" ht="72">
      <c r="A28" s="30" t="s">
        <v>175</v>
      </c>
      <c r="B28" s="105" t="s">
        <v>176</v>
      </c>
      <c r="C28" s="22">
        <v>0</v>
      </c>
      <c r="D28" s="22">
        <v>1</v>
      </c>
      <c r="E28" s="22"/>
      <c r="F28" s="22">
        <v>0</v>
      </c>
      <c r="G28" s="22">
        <v>1</v>
      </c>
      <c r="H28" s="22"/>
      <c r="I28" s="22"/>
    </row>
    <row r="29" spans="1:9" s="84" customFormat="1" ht="36">
      <c r="A29" s="29" t="s">
        <v>38</v>
      </c>
      <c r="B29" s="75" t="s">
        <v>177</v>
      </c>
      <c r="C29" s="85">
        <f>SUM(C30:C31)</f>
        <v>0</v>
      </c>
      <c r="D29" s="85">
        <f>SUM(D30:D31)</f>
        <v>58.6</v>
      </c>
      <c r="E29" s="22" t="e">
        <f>SUM(D29/C29*100)</f>
        <v>#DIV/0!</v>
      </c>
      <c r="F29" s="85">
        <f>SUM(F30:F31)</f>
        <v>0</v>
      </c>
      <c r="G29" s="85">
        <f>SUM(G30:G31)</f>
        <v>58.6</v>
      </c>
      <c r="H29" s="22" t="e">
        <f aca="true" t="shared" si="5" ref="H29:H36">SUM(G29/F29*100)</f>
        <v>#DIV/0!</v>
      </c>
      <c r="I29" s="22">
        <f aca="true" t="shared" si="6" ref="I29:I42">G29/D29%</f>
        <v>100.00000000000001</v>
      </c>
    </row>
    <row r="30" spans="1:9" s="26" customFormat="1" ht="216">
      <c r="A30" s="117" t="s">
        <v>213</v>
      </c>
      <c r="B30" s="106" t="s">
        <v>212</v>
      </c>
      <c r="C30" s="22">
        <v>0</v>
      </c>
      <c r="D30" s="22">
        <v>4.6</v>
      </c>
      <c r="E30" s="22" t="e">
        <f>SUM(D30/C30*100)</f>
        <v>#DIV/0!</v>
      </c>
      <c r="F30" s="22">
        <v>0</v>
      </c>
      <c r="G30" s="22">
        <v>4.6</v>
      </c>
      <c r="H30" s="22" t="e">
        <f t="shared" si="5"/>
        <v>#DIV/0!</v>
      </c>
      <c r="I30" s="22">
        <f t="shared" si="6"/>
        <v>100</v>
      </c>
    </row>
    <row r="31" spans="1:9" s="26" customFormat="1" ht="36">
      <c r="A31" s="77" t="s">
        <v>211</v>
      </c>
      <c r="B31" s="106" t="s">
        <v>214</v>
      </c>
      <c r="C31" s="22">
        <v>0</v>
      </c>
      <c r="D31" s="22">
        <v>54</v>
      </c>
      <c r="E31" s="22" t="e">
        <f>SUM(D31/C31*100)</f>
        <v>#DIV/0!</v>
      </c>
      <c r="F31" s="22">
        <v>0</v>
      </c>
      <c r="G31" s="22">
        <v>54</v>
      </c>
      <c r="H31" s="22" t="e">
        <f t="shared" si="5"/>
        <v>#DIV/0!</v>
      </c>
      <c r="I31" s="22">
        <f t="shared" si="6"/>
        <v>100</v>
      </c>
    </row>
    <row r="32" spans="1:9" s="83" customFormat="1" ht="18">
      <c r="A32" s="29" t="s">
        <v>8</v>
      </c>
      <c r="B32" s="75" t="s">
        <v>182</v>
      </c>
      <c r="C32" s="31">
        <f>SUM(C33:C34)</f>
        <v>0</v>
      </c>
      <c r="D32" s="31">
        <f>SUM(D33:D34)</f>
        <v>0</v>
      </c>
      <c r="E32" s="111"/>
      <c r="F32" s="31">
        <f>SUM(F33:F34)</f>
        <v>1572.6</v>
      </c>
      <c r="G32" s="31">
        <f>SUM(G33:G34)</f>
        <v>9.8</v>
      </c>
      <c r="H32" s="31">
        <f t="shared" si="5"/>
        <v>0.6231718173725042</v>
      </c>
      <c r="I32" s="31" t="e">
        <f>G32/D32%</f>
        <v>#DIV/0!</v>
      </c>
    </row>
    <row r="33" spans="1:9" s="82" customFormat="1" ht="18">
      <c r="A33" s="30" t="s">
        <v>183</v>
      </c>
      <c r="B33" s="74" t="s">
        <v>184</v>
      </c>
      <c r="C33" s="22">
        <f>'консолидированный бюджет'!C47-'районный бюджет'!C41</f>
        <v>0</v>
      </c>
      <c r="D33" s="22">
        <f>'консолидированный бюджет'!D47-'районный бюджет'!D41</f>
        <v>0</v>
      </c>
      <c r="E33" s="22"/>
      <c r="F33" s="22">
        <f>'консолидированный бюджет'!F47-'районный бюджет'!F41</f>
        <v>0</v>
      </c>
      <c r="G33" s="22">
        <f>'консолидированный бюджет'!G47-'районный бюджет'!G41</f>
        <v>9.8</v>
      </c>
      <c r="H33" s="22" t="e">
        <f t="shared" si="5"/>
        <v>#DIV/0!</v>
      </c>
      <c r="I33" s="22" t="e">
        <f>G33/D33%</f>
        <v>#DIV/0!</v>
      </c>
    </row>
    <row r="34" spans="1:9" s="82" customFormat="1" ht="18">
      <c r="A34" s="30" t="s">
        <v>231</v>
      </c>
      <c r="B34" s="74" t="s">
        <v>232</v>
      </c>
      <c r="C34" s="22">
        <f>'консолидированный бюджет'!C49</f>
        <v>0</v>
      </c>
      <c r="D34" s="22">
        <f>'консолидированный бюджет'!D49</f>
        <v>0</v>
      </c>
      <c r="E34" s="22"/>
      <c r="F34" s="22">
        <f>'консолидированный бюджет'!F49</f>
        <v>1572.6</v>
      </c>
      <c r="G34" s="22">
        <f>'консолидированный бюджет'!G49</f>
        <v>0</v>
      </c>
      <c r="H34" s="22">
        <f t="shared" si="5"/>
        <v>0</v>
      </c>
      <c r="I34" s="22" t="e">
        <f>G34/D34%</f>
        <v>#DIV/0!</v>
      </c>
    </row>
    <row r="35" spans="1:9" s="26" customFormat="1" ht="17.25">
      <c r="A35" s="66" t="s">
        <v>1</v>
      </c>
      <c r="B35" s="65" t="s">
        <v>127</v>
      </c>
      <c r="C35" s="31">
        <f>SUM(C36:C43)</f>
        <v>82123.59999999999</v>
      </c>
      <c r="D35" s="31">
        <f>SUM(D36:D43)</f>
        <v>2224.8999999999996</v>
      </c>
      <c r="E35" s="31">
        <f>SUM(D35/C35*100)</f>
        <v>2.70920904587719</v>
      </c>
      <c r="F35" s="31">
        <f>SUM(F36:F43)</f>
        <v>245088.5</v>
      </c>
      <c r="G35" s="31">
        <f>SUM(G36:G43)</f>
        <v>6054.000000000001</v>
      </c>
      <c r="H35" s="31">
        <f t="shared" si="5"/>
        <v>2.4701281373871073</v>
      </c>
      <c r="I35" s="31">
        <f t="shared" si="6"/>
        <v>272.10211694907645</v>
      </c>
    </row>
    <row r="36" spans="1:9" s="26" customFormat="1" ht="18">
      <c r="A36" s="30" t="s">
        <v>41</v>
      </c>
      <c r="B36" s="45" t="s">
        <v>202</v>
      </c>
      <c r="C36" s="22">
        <v>5207.7</v>
      </c>
      <c r="D36" s="22">
        <v>1302</v>
      </c>
      <c r="E36" s="22">
        <f>SUM(D36/C36*100)</f>
        <v>25.001440175125296</v>
      </c>
      <c r="F36" s="22">
        <v>5414.6</v>
      </c>
      <c r="G36" s="22">
        <v>1353.6</v>
      </c>
      <c r="H36" s="22">
        <f t="shared" si="5"/>
        <v>24.999076570753147</v>
      </c>
      <c r="I36" s="22">
        <f t="shared" si="6"/>
        <v>103.963133640553</v>
      </c>
    </row>
    <row r="37" spans="1:9" s="26" customFormat="1" ht="18">
      <c r="A37" s="30" t="s">
        <v>43</v>
      </c>
      <c r="B37" s="45" t="s">
        <v>203</v>
      </c>
      <c r="C37" s="11">
        <v>57685.7</v>
      </c>
      <c r="D37" s="11"/>
      <c r="E37" s="22">
        <f aca="true" t="shared" si="7" ref="E37:E42">SUM(D37/C37*100)</f>
        <v>0</v>
      </c>
      <c r="F37" s="11">
        <v>69318.4</v>
      </c>
      <c r="G37" s="11">
        <v>1.9</v>
      </c>
      <c r="H37" s="22">
        <f aca="true" t="shared" si="8" ref="H37:H42">SUM(G37/F37*100)</f>
        <v>0.002740974979226295</v>
      </c>
      <c r="I37" s="22">
        <v>0</v>
      </c>
    </row>
    <row r="38" spans="1:9" s="26" customFormat="1" ht="18">
      <c r="A38" s="30" t="s">
        <v>42</v>
      </c>
      <c r="B38" s="45" t="s">
        <v>204</v>
      </c>
      <c r="C38" s="22">
        <v>2187</v>
      </c>
      <c r="D38" s="22">
        <v>467.7</v>
      </c>
      <c r="E38" s="22">
        <f t="shared" si="7"/>
        <v>21.38545953360768</v>
      </c>
      <c r="F38" s="22">
        <v>2389</v>
      </c>
      <c r="G38" s="22">
        <v>383</v>
      </c>
      <c r="H38" s="22">
        <f t="shared" si="8"/>
        <v>16.031812473838425</v>
      </c>
      <c r="I38" s="22">
        <f t="shared" si="6"/>
        <v>81.89010049176824</v>
      </c>
    </row>
    <row r="39" spans="1:9" s="26" customFormat="1" ht="18">
      <c r="A39" s="30" t="s">
        <v>12</v>
      </c>
      <c r="B39" s="45" t="s">
        <v>205</v>
      </c>
      <c r="C39" s="22">
        <v>16945.8</v>
      </c>
      <c r="D39" s="22">
        <v>455</v>
      </c>
      <c r="E39" s="22">
        <f t="shared" si="7"/>
        <v>2.6850310991514124</v>
      </c>
      <c r="F39" s="22">
        <v>168020.6</v>
      </c>
      <c r="G39" s="22">
        <v>4369.6</v>
      </c>
      <c r="H39" s="22">
        <f t="shared" si="8"/>
        <v>2.600633493750171</v>
      </c>
      <c r="I39" s="22">
        <f t="shared" si="6"/>
        <v>960.3516483516485</v>
      </c>
    </row>
    <row r="40" spans="1:9" s="26" customFormat="1" ht="18">
      <c r="A40" s="30" t="s">
        <v>14</v>
      </c>
      <c r="B40" s="45" t="s">
        <v>201</v>
      </c>
      <c r="C40" s="22">
        <v>45.2</v>
      </c>
      <c r="D40" s="22"/>
      <c r="E40" s="22">
        <f t="shared" si="7"/>
        <v>0</v>
      </c>
      <c r="F40" s="22">
        <v>-4.2</v>
      </c>
      <c r="G40" s="22">
        <v>-4.2</v>
      </c>
      <c r="H40" s="22">
        <f t="shared" si="8"/>
        <v>100</v>
      </c>
      <c r="I40" s="22">
        <v>0</v>
      </c>
    </row>
    <row r="41" spans="1:9" s="26" customFormat="1" ht="18">
      <c r="A41" s="30" t="s">
        <v>14</v>
      </c>
      <c r="B41" s="45" t="s">
        <v>135</v>
      </c>
      <c r="C41" s="22">
        <v>52</v>
      </c>
      <c r="D41" s="22"/>
      <c r="E41" s="22">
        <f t="shared" si="7"/>
        <v>0</v>
      </c>
      <c r="F41" s="22">
        <v>-50</v>
      </c>
      <c r="G41" s="22">
        <v>-50</v>
      </c>
      <c r="H41" s="22">
        <f t="shared" si="8"/>
        <v>100</v>
      </c>
      <c r="I41" s="22">
        <v>0</v>
      </c>
    </row>
    <row r="42" spans="1:9" s="26" customFormat="1" ht="36">
      <c r="A42" s="10" t="s">
        <v>17</v>
      </c>
      <c r="B42" s="45" t="s">
        <v>128</v>
      </c>
      <c r="C42" s="22">
        <v>0.2</v>
      </c>
      <c r="D42" s="22">
        <v>0.2</v>
      </c>
      <c r="E42" s="22">
        <f t="shared" si="7"/>
        <v>100</v>
      </c>
      <c r="F42" s="22">
        <v>2</v>
      </c>
      <c r="G42" s="22">
        <v>2</v>
      </c>
      <c r="H42" s="22">
        <f t="shared" si="8"/>
        <v>100</v>
      </c>
      <c r="I42" s="22">
        <f t="shared" si="6"/>
        <v>1000</v>
      </c>
    </row>
    <row r="43" spans="1:9" s="26" customFormat="1" ht="36">
      <c r="A43" s="10" t="s">
        <v>13</v>
      </c>
      <c r="B43" s="45" t="s">
        <v>129</v>
      </c>
      <c r="C43" s="22"/>
      <c r="D43" s="22"/>
      <c r="E43" s="22">
        <v>0</v>
      </c>
      <c r="F43" s="22">
        <v>-1.9</v>
      </c>
      <c r="G43" s="22">
        <v>-1.9</v>
      </c>
      <c r="H43" s="22">
        <v>0</v>
      </c>
      <c r="I43" s="22">
        <v>0</v>
      </c>
    </row>
    <row r="44" spans="1:9" s="26" customFormat="1" ht="17.25">
      <c r="A44" s="28" t="s">
        <v>28</v>
      </c>
      <c r="B44" s="28"/>
      <c r="C44" s="98">
        <f>SUM(C6+C35)</f>
        <v>417512.9</v>
      </c>
      <c r="D44" s="98">
        <f>SUM(D6+D35)</f>
        <v>76433.70000000003</v>
      </c>
      <c r="E44" s="31">
        <f>SUM(D44/C44*100)</f>
        <v>18.306907403340116</v>
      </c>
      <c r="F44" s="98">
        <f>SUM(F6+F35)</f>
        <v>624822.4</v>
      </c>
      <c r="G44" s="98">
        <f>SUM(G6+G35)</f>
        <v>85655.90000000001</v>
      </c>
      <c r="H44" s="31">
        <f>SUM(G44/F44*100)</f>
        <v>13.708839503833412</v>
      </c>
      <c r="I44" s="31">
        <f>G44/D44%</f>
        <v>112.0656202695931</v>
      </c>
    </row>
    <row r="45" spans="1:9" s="26" customFormat="1" ht="17.25">
      <c r="A45" s="130" t="s">
        <v>2</v>
      </c>
      <c r="B45" s="130"/>
      <c r="C45" s="130"/>
      <c r="D45" s="130"/>
      <c r="E45" s="130"/>
      <c r="F45" s="130"/>
      <c r="G45" s="130"/>
      <c r="H45" s="130"/>
      <c r="I45" s="131"/>
    </row>
    <row r="46" spans="1:9" s="26" customFormat="1" ht="17.25">
      <c r="A46" s="47" t="s">
        <v>18</v>
      </c>
      <c r="B46" s="48" t="s">
        <v>50</v>
      </c>
      <c r="C46" s="59">
        <f>SUM(C47:C53)</f>
        <v>50272.9</v>
      </c>
      <c r="D46" s="59">
        <f>SUM(D47:D53)</f>
        <v>10008.199999999999</v>
      </c>
      <c r="E46" s="59">
        <f>SUM(D46/C46*100)</f>
        <v>19.907743535781698</v>
      </c>
      <c r="F46" s="59">
        <f>SUM(F47:F53)</f>
        <v>99222.20000000001</v>
      </c>
      <c r="G46" s="59">
        <f>SUM(G47:G53)</f>
        <v>8970.6</v>
      </c>
      <c r="H46" s="59">
        <f>SUM(G46/F46*100)</f>
        <v>9.040920277921675</v>
      </c>
      <c r="I46" s="59">
        <f>G46/D46%</f>
        <v>89.63250134889391</v>
      </c>
    </row>
    <row r="47" spans="1:9" s="26" customFormat="1" ht="72">
      <c r="A47" s="13" t="s">
        <v>51</v>
      </c>
      <c r="B47" s="51" t="s">
        <v>52</v>
      </c>
      <c r="C47" s="91">
        <v>8633.1</v>
      </c>
      <c r="D47" s="93">
        <v>1761.7</v>
      </c>
      <c r="E47" s="54">
        <f>SUM(D47/C47*100)</f>
        <v>20.406343028576064</v>
      </c>
      <c r="F47" s="91">
        <v>8480.7</v>
      </c>
      <c r="G47" s="93">
        <v>1449.7</v>
      </c>
      <c r="H47" s="54">
        <f>SUM(G47/F47*100)</f>
        <v>17.094107797705377</v>
      </c>
      <c r="I47" s="54">
        <f>G47/D47%</f>
        <v>82.28983368337401</v>
      </c>
    </row>
    <row r="48" spans="1:9" s="26" customFormat="1" ht="90">
      <c r="A48" s="13" t="s">
        <v>53</v>
      </c>
      <c r="B48" s="51" t="s">
        <v>54</v>
      </c>
      <c r="C48" s="91">
        <v>4760.8</v>
      </c>
      <c r="D48" s="93">
        <v>798.1</v>
      </c>
      <c r="E48" s="54">
        <f>SUM(D48/C48*100)</f>
        <v>16.763989245504956</v>
      </c>
      <c r="F48" s="91">
        <v>3900.6</v>
      </c>
      <c r="G48" s="93">
        <v>666.3</v>
      </c>
      <c r="H48" s="54">
        <f>SUM(G48/F48*100)</f>
        <v>17.081987386555912</v>
      </c>
      <c r="I48" s="54">
        <f>G48/D48%</f>
        <v>83.48577872447062</v>
      </c>
    </row>
    <row r="49" spans="1:9" s="26" customFormat="1" ht="108">
      <c r="A49" s="13" t="s">
        <v>55</v>
      </c>
      <c r="B49" s="51" t="s">
        <v>56</v>
      </c>
      <c r="C49" s="91">
        <v>29382.4</v>
      </c>
      <c r="D49" s="93">
        <v>6287.7</v>
      </c>
      <c r="E49" s="54">
        <f>SUM(D49/C49*100)</f>
        <v>21.399545306033545</v>
      </c>
      <c r="F49" s="91">
        <v>31699.5</v>
      </c>
      <c r="G49" s="93">
        <v>5868.9</v>
      </c>
      <c r="H49" s="54">
        <f>SUM(G49/F49*100)</f>
        <v>18.514172147825676</v>
      </c>
      <c r="I49" s="54">
        <f>G49/D49%</f>
        <v>93.33937687866788</v>
      </c>
    </row>
    <row r="50" spans="1:9" s="26" customFormat="1" ht="72">
      <c r="A50" s="13" t="s">
        <v>57</v>
      </c>
      <c r="B50" s="51" t="s">
        <v>58</v>
      </c>
      <c r="C50" s="91">
        <v>452.1</v>
      </c>
      <c r="D50" s="93">
        <v>105.8</v>
      </c>
      <c r="E50" s="54">
        <f>SUM(D50/C50*100)</f>
        <v>23.40190223401902</v>
      </c>
      <c r="F50" s="91">
        <v>465.7</v>
      </c>
      <c r="G50" s="93">
        <v>107.5</v>
      </c>
      <c r="H50" s="54">
        <f>SUM(G50/F50*100)</f>
        <v>23.083530169637108</v>
      </c>
      <c r="I50" s="54">
        <f>G50/D50%</f>
        <v>101.60680529300566</v>
      </c>
    </row>
    <row r="51" spans="1:9" s="26" customFormat="1" ht="36">
      <c r="A51" s="13" t="s">
        <v>59</v>
      </c>
      <c r="B51" s="51" t="s">
        <v>60</v>
      </c>
      <c r="C51" s="91"/>
      <c r="D51" s="93"/>
      <c r="E51" s="54">
        <v>0</v>
      </c>
      <c r="F51" s="91">
        <v>793.8</v>
      </c>
      <c r="G51" s="93"/>
      <c r="H51" s="54">
        <v>0</v>
      </c>
      <c r="I51" s="54">
        <v>0</v>
      </c>
    </row>
    <row r="52" spans="1:9" s="26" customFormat="1" ht="18">
      <c r="A52" s="13" t="s">
        <v>61</v>
      </c>
      <c r="B52" s="51" t="s">
        <v>62</v>
      </c>
      <c r="C52" s="91">
        <v>443.5</v>
      </c>
      <c r="D52" s="93"/>
      <c r="E52" s="54">
        <f aca="true" t="shared" si="9" ref="E52:E59">SUM(D52/C52*100)</f>
        <v>0</v>
      </c>
      <c r="F52" s="91">
        <v>888.5</v>
      </c>
      <c r="G52" s="93"/>
      <c r="H52" s="54">
        <f aca="true" t="shared" si="10" ref="H52:H59">SUM(G52/F52*100)</f>
        <v>0</v>
      </c>
      <c r="I52" s="54">
        <v>0</v>
      </c>
    </row>
    <row r="53" spans="1:9" s="26" customFormat="1" ht="18">
      <c r="A53" s="13" t="s">
        <v>63</v>
      </c>
      <c r="B53" s="51" t="s">
        <v>64</v>
      </c>
      <c r="C53" s="91">
        <v>6601</v>
      </c>
      <c r="D53" s="93">
        <v>1054.9</v>
      </c>
      <c r="E53" s="54">
        <f t="shared" si="9"/>
        <v>15.980911983032875</v>
      </c>
      <c r="F53" s="91">
        <v>52993.4</v>
      </c>
      <c r="G53" s="93">
        <v>878.2</v>
      </c>
      <c r="H53" s="54">
        <f t="shared" si="10"/>
        <v>1.657187498820608</v>
      </c>
      <c r="I53" s="54">
        <f aca="true" t="shared" si="11" ref="I53:I59">G53/D53%</f>
        <v>83.24959711821025</v>
      </c>
    </row>
    <row r="54" spans="1:9" s="26" customFormat="1" ht="17.25">
      <c r="A54" s="47" t="s">
        <v>19</v>
      </c>
      <c r="B54" s="53" t="s">
        <v>65</v>
      </c>
      <c r="C54" s="69">
        <f>SUM(C55)</f>
        <v>2187</v>
      </c>
      <c r="D54" s="69">
        <f>SUM(D55)</f>
        <v>467.7</v>
      </c>
      <c r="E54" s="31">
        <f t="shared" si="9"/>
        <v>21.38545953360768</v>
      </c>
      <c r="F54" s="69">
        <f>SUM(F55)</f>
        <v>2389</v>
      </c>
      <c r="G54" s="69">
        <f>SUM(G55)</f>
        <v>383</v>
      </c>
      <c r="H54" s="31">
        <f>SUM(G54/F54*100)</f>
        <v>16.031812473838425</v>
      </c>
      <c r="I54" s="31">
        <f>G54/D54%</f>
        <v>81.89010049176824</v>
      </c>
    </row>
    <row r="55" spans="1:9" s="26" customFormat="1" ht="36">
      <c r="A55" s="55" t="s">
        <v>66</v>
      </c>
      <c r="B55" s="56" t="s">
        <v>67</v>
      </c>
      <c r="C55" s="91">
        <v>2187</v>
      </c>
      <c r="D55" s="93">
        <v>467.7</v>
      </c>
      <c r="E55" s="54">
        <f t="shared" si="9"/>
        <v>21.38545953360768</v>
      </c>
      <c r="F55" s="91">
        <v>2389</v>
      </c>
      <c r="G55" s="93">
        <v>383</v>
      </c>
      <c r="H55" s="54">
        <f>SUM(G55/F55*100)</f>
        <v>16.031812473838425</v>
      </c>
      <c r="I55" s="54">
        <f>G55/D55%</f>
        <v>81.89010049176824</v>
      </c>
    </row>
    <row r="56" spans="1:9" s="26" customFormat="1" ht="34.5">
      <c r="A56" s="47" t="s">
        <v>20</v>
      </c>
      <c r="B56" s="53" t="s">
        <v>68</v>
      </c>
      <c r="C56" s="59">
        <f>SUM(C57:C58)</f>
        <v>945.4</v>
      </c>
      <c r="D56" s="59">
        <f>SUM(D57:D58)</f>
        <v>74.3</v>
      </c>
      <c r="E56" s="31">
        <f t="shared" si="9"/>
        <v>7.8591072561878565</v>
      </c>
      <c r="F56" s="59">
        <f>SUM(F57:F58)</f>
        <v>1390.5</v>
      </c>
      <c r="G56" s="59">
        <f>SUM(G57:G58)</f>
        <v>94.3</v>
      </c>
      <c r="H56" s="31">
        <f t="shared" si="10"/>
        <v>6.781733189500179</v>
      </c>
      <c r="I56" s="31">
        <f t="shared" si="11"/>
        <v>126.9179004037685</v>
      </c>
    </row>
    <row r="57" spans="1:9" s="26" customFormat="1" ht="72">
      <c r="A57" s="55" t="s">
        <v>69</v>
      </c>
      <c r="B57" s="56" t="s">
        <v>70</v>
      </c>
      <c r="C57" s="91">
        <v>809.4</v>
      </c>
      <c r="D57" s="93">
        <v>74.3</v>
      </c>
      <c r="E57" s="54">
        <f t="shared" si="9"/>
        <v>9.179639238942427</v>
      </c>
      <c r="F57" s="91">
        <v>1167</v>
      </c>
      <c r="G57" s="93">
        <v>94.3</v>
      </c>
      <c r="H57" s="54">
        <f>SUM(G57/F57*100)</f>
        <v>8.080548414738645</v>
      </c>
      <c r="I57" s="54">
        <f t="shared" si="11"/>
        <v>126.9179004037685</v>
      </c>
    </row>
    <row r="58" spans="1:9" s="26" customFormat="1" ht="18">
      <c r="A58" s="55" t="s">
        <v>71</v>
      </c>
      <c r="B58" s="56" t="s">
        <v>72</v>
      </c>
      <c r="C58" s="91">
        <v>136</v>
      </c>
      <c r="D58" s="93"/>
      <c r="E58" s="54">
        <f t="shared" si="9"/>
        <v>0</v>
      </c>
      <c r="F58" s="91">
        <v>223.5</v>
      </c>
      <c r="G58" s="93"/>
      <c r="H58" s="54">
        <f t="shared" si="10"/>
        <v>0</v>
      </c>
      <c r="I58" s="54" t="e">
        <f t="shared" si="11"/>
        <v>#DIV/0!</v>
      </c>
    </row>
    <row r="59" spans="1:9" s="26" customFormat="1" ht="17.25">
      <c r="A59" s="47" t="s">
        <v>21</v>
      </c>
      <c r="B59" s="53" t="s">
        <v>73</v>
      </c>
      <c r="C59" s="59">
        <f>SUM(C60:C62)</f>
        <v>75416.3</v>
      </c>
      <c r="D59" s="59">
        <f>SUM(D60:D62)</f>
        <v>7426.4</v>
      </c>
      <c r="E59" s="59">
        <f t="shared" si="9"/>
        <v>9.847208096923342</v>
      </c>
      <c r="F59" s="59">
        <f>SUM(F60:F62)</f>
        <v>139381.2</v>
      </c>
      <c r="G59" s="59">
        <f>SUM(G60:G62)</f>
        <v>11481.7</v>
      </c>
      <c r="H59" s="59">
        <f t="shared" si="10"/>
        <v>8.237624586386112</v>
      </c>
      <c r="I59" s="59">
        <f t="shared" si="11"/>
        <v>154.60653883442853</v>
      </c>
    </row>
    <row r="60" spans="1:9" s="26" customFormat="1" ht="18">
      <c r="A60" s="13" t="s">
        <v>79</v>
      </c>
      <c r="B60" s="51" t="s">
        <v>80</v>
      </c>
      <c r="C60" s="91"/>
      <c r="D60" s="93"/>
      <c r="E60" s="54"/>
      <c r="F60" s="91"/>
      <c r="G60" s="93"/>
      <c r="H60" s="54"/>
      <c r="I60" s="54"/>
    </row>
    <row r="61" spans="1:9" s="26" customFormat="1" ht="36">
      <c r="A61" s="13" t="s">
        <v>75</v>
      </c>
      <c r="B61" s="51" t="s">
        <v>82</v>
      </c>
      <c r="C61" s="91">
        <v>73459.5</v>
      </c>
      <c r="D61" s="92">
        <v>7426.4</v>
      </c>
      <c r="E61" s="54">
        <f>SUM(D61/C61*100)</f>
        <v>10.10951612793444</v>
      </c>
      <c r="F61" s="91">
        <v>138562.2</v>
      </c>
      <c r="G61" s="92">
        <v>11472.6</v>
      </c>
      <c r="H61" s="54">
        <f aca="true" t="shared" si="12" ref="H61:H80">SUM(G61/F61*100)</f>
        <v>8.279747290386554</v>
      </c>
      <c r="I61" s="54">
        <f aca="true" t="shared" si="13" ref="I61:I67">G61/D61%</f>
        <v>154.4840030162663</v>
      </c>
    </row>
    <row r="62" spans="1:9" s="26" customFormat="1" ht="36">
      <c r="A62" s="13" t="s">
        <v>77</v>
      </c>
      <c r="B62" s="51" t="s">
        <v>83</v>
      </c>
      <c r="C62" s="91">
        <v>1956.8</v>
      </c>
      <c r="D62" s="93"/>
      <c r="E62" s="54">
        <f>SUM(D62/C62*100)</f>
        <v>0</v>
      </c>
      <c r="F62" s="91">
        <v>819</v>
      </c>
      <c r="G62" s="93">
        <v>9.1</v>
      </c>
      <c r="H62" s="54">
        <f t="shared" si="12"/>
        <v>1.1111111111111112</v>
      </c>
      <c r="I62" s="54" t="e">
        <f t="shared" si="13"/>
        <v>#DIV/0!</v>
      </c>
    </row>
    <row r="63" spans="1:9" s="26" customFormat="1" ht="17.25">
      <c r="A63" s="47" t="s">
        <v>22</v>
      </c>
      <c r="B63" s="53" t="s">
        <v>85</v>
      </c>
      <c r="C63" s="59">
        <f aca="true" t="shared" si="14" ref="C63:H63">SUM(C64:C67)</f>
        <v>271163.8</v>
      </c>
      <c r="D63" s="59">
        <f t="shared" si="14"/>
        <v>47284.9</v>
      </c>
      <c r="E63" s="59">
        <f t="shared" si="14"/>
        <v>61.58661268640631</v>
      </c>
      <c r="F63" s="59">
        <f t="shared" si="14"/>
        <v>356712.8</v>
      </c>
      <c r="G63" s="59">
        <f t="shared" si="14"/>
        <v>51334.4</v>
      </c>
      <c r="H63" s="59">
        <f t="shared" si="14"/>
        <v>37.176819151603986</v>
      </c>
      <c r="I63" s="59">
        <f t="shared" si="13"/>
        <v>108.5640447584747</v>
      </c>
    </row>
    <row r="64" spans="1:9" s="26" customFormat="1" ht="18">
      <c r="A64" s="55" t="s">
        <v>84</v>
      </c>
      <c r="B64" s="56" t="s">
        <v>86</v>
      </c>
      <c r="C64" s="91">
        <v>17907.4</v>
      </c>
      <c r="D64" s="92">
        <v>189.7</v>
      </c>
      <c r="E64" s="54">
        <f>SUM(D64/C64*100)</f>
        <v>1.0593385974513327</v>
      </c>
      <c r="F64" s="91">
        <v>5450.3</v>
      </c>
      <c r="G64" s="92">
        <v>426.5</v>
      </c>
      <c r="H64" s="54">
        <f t="shared" si="12"/>
        <v>7.825257325284847</v>
      </c>
      <c r="I64" s="54">
        <f t="shared" si="13"/>
        <v>224.82867685819718</v>
      </c>
    </row>
    <row r="65" spans="1:9" s="26" customFormat="1" ht="18">
      <c r="A65" s="55" t="s">
        <v>87</v>
      </c>
      <c r="B65" s="56" t="s">
        <v>88</v>
      </c>
      <c r="C65" s="91">
        <v>3128</v>
      </c>
      <c r="D65" s="92">
        <v>797.2</v>
      </c>
      <c r="E65" s="54">
        <f>SUM(D65/C65*100)</f>
        <v>25.485933503836318</v>
      </c>
      <c r="F65" s="91">
        <v>6510.9</v>
      </c>
      <c r="G65" s="92">
        <v>24</v>
      </c>
      <c r="H65" s="54">
        <f t="shared" si="12"/>
        <v>0.36861263419803714</v>
      </c>
      <c r="I65" s="54">
        <f t="shared" si="13"/>
        <v>3.0105368790767684</v>
      </c>
    </row>
    <row r="66" spans="1:9" s="26" customFormat="1" ht="18">
      <c r="A66" s="55" t="s">
        <v>89</v>
      </c>
      <c r="B66" s="56" t="s">
        <v>90</v>
      </c>
      <c r="C66" s="91">
        <v>101914.5</v>
      </c>
      <c r="D66" s="92">
        <v>12410.7</v>
      </c>
      <c r="E66" s="54">
        <f>SUM(D66/C66*100)</f>
        <v>12.177560602269551</v>
      </c>
      <c r="F66" s="91">
        <v>166208.3</v>
      </c>
      <c r="G66" s="92">
        <v>11631.4</v>
      </c>
      <c r="H66" s="54">
        <f t="shared" si="12"/>
        <v>6.9980861364925815</v>
      </c>
      <c r="I66" s="54">
        <f t="shared" si="13"/>
        <v>93.72074097351478</v>
      </c>
    </row>
    <row r="67" spans="1:9" s="26" customFormat="1" ht="36">
      <c r="A67" s="55" t="s">
        <v>91</v>
      </c>
      <c r="B67" s="56" t="s">
        <v>92</v>
      </c>
      <c r="C67" s="91">
        <v>148213.9</v>
      </c>
      <c r="D67" s="92">
        <v>33887.3</v>
      </c>
      <c r="E67" s="54">
        <f>SUM(D67/C67*100)</f>
        <v>22.863779982849113</v>
      </c>
      <c r="F67" s="91">
        <v>178543.3</v>
      </c>
      <c r="G67" s="92">
        <v>39252.5</v>
      </c>
      <c r="H67" s="54">
        <f t="shared" si="12"/>
        <v>21.984863055628523</v>
      </c>
      <c r="I67" s="54">
        <f t="shared" si="13"/>
        <v>115.83248001463673</v>
      </c>
    </row>
    <row r="68" spans="1:9" s="26" customFormat="1" ht="17.25">
      <c r="A68" s="47" t="s">
        <v>23</v>
      </c>
      <c r="B68" s="53" t="s">
        <v>94</v>
      </c>
      <c r="C68" s="59">
        <f aca="true" t="shared" si="15" ref="C68:I68">SUM(C69:C70)</f>
        <v>792.4</v>
      </c>
      <c r="D68" s="59">
        <f t="shared" si="15"/>
        <v>221</v>
      </c>
      <c r="E68" s="59">
        <f t="shared" si="15"/>
        <v>83.86791320467853</v>
      </c>
      <c r="F68" s="59">
        <f t="shared" si="15"/>
        <v>875</v>
      </c>
      <c r="G68" s="59">
        <f t="shared" si="15"/>
        <v>251</v>
      </c>
      <c r="H68" s="59">
        <f t="shared" si="15"/>
        <v>127.77777777777777</v>
      </c>
      <c r="I68" s="59">
        <f t="shared" si="15"/>
        <v>214.28571428571428</v>
      </c>
    </row>
    <row r="69" spans="1:9" s="26" customFormat="1" ht="54">
      <c r="A69" s="55" t="s">
        <v>200</v>
      </c>
      <c r="B69" s="56" t="s">
        <v>199</v>
      </c>
      <c r="C69" s="114">
        <v>19.4</v>
      </c>
      <c r="D69" s="115">
        <v>11</v>
      </c>
      <c r="E69" s="54">
        <f>SUM(D69/C69*100)</f>
        <v>56.70103092783506</v>
      </c>
      <c r="F69" s="114">
        <v>11</v>
      </c>
      <c r="G69" s="115">
        <v>11</v>
      </c>
      <c r="H69" s="54">
        <f t="shared" si="12"/>
        <v>100</v>
      </c>
      <c r="I69" s="54">
        <f aca="true" t="shared" si="16" ref="I69:I80">G69/D69%</f>
        <v>100</v>
      </c>
    </row>
    <row r="70" spans="1:9" s="26" customFormat="1" ht="18">
      <c r="A70" s="55" t="s">
        <v>218</v>
      </c>
      <c r="B70" s="56" t="s">
        <v>98</v>
      </c>
      <c r="C70" s="91">
        <v>773</v>
      </c>
      <c r="D70" s="93">
        <v>210</v>
      </c>
      <c r="E70" s="54">
        <f>SUM(D70/C70*100)</f>
        <v>27.166882276843467</v>
      </c>
      <c r="F70" s="91">
        <v>864</v>
      </c>
      <c r="G70" s="93">
        <v>240</v>
      </c>
      <c r="H70" s="54">
        <f t="shared" si="12"/>
        <v>27.77777777777778</v>
      </c>
      <c r="I70" s="54">
        <f t="shared" si="16"/>
        <v>114.28571428571428</v>
      </c>
    </row>
    <row r="71" spans="1:9" s="26" customFormat="1" ht="17.25">
      <c r="A71" s="47" t="s">
        <v>24</v>
      </c>
      <c r="B71" s="53" t="s">
        <v>101</v>
      </c>
      <c r="C71" s="59">
        <f aca="true" t="shared" si="17" ref="C71:I71">SUM(C72:C73)</f>
        <v>37147.2</v>
      </c>
      <c r="D71" s="59">
        <f t="shared" si="17"/>
        <v>9379.4</v>
      </c>
      <c r="E71" s="59">
        <f t="shared" si="17"/>
        <v>25.249278545893095</v>
      </c>
      <c r="F71" s="59">
        <f t="shared" si="17"/>
        <v>45217.4</v>
      </c>
      <c r="G71" s="59">
        <f t="shared" si="17"/>
        <v>9081.6</v>
      </c>
      <c r="H71" s="59">
        <f t="shared" si="17"/>
        <v>20.08430382994157</v>
      </c>
      <c r="I71" s="59" t="e">
        <f t="shared" si="17"/>
        <v>#DIV/0!</v>
      </c>
    </row>
    <row r="72" spans="1:9" s="26" customFormat="1" ht="18">
      <c r="A72" s="13" t="s">
        <v>102</v>
      </c>
      <c r="B72" s="51" t="s">
        <v>103</v>
      </c>
      <c r="C72" s="91">
        <v>37147.2</v>
      </c>
      <c r="D72" s="92">
        <v>9379.4</v>
      </c>
      <c r="E72" s="54">
        <f>SUM(D72/C72*100)</f>
        <v>25.249278545893095</v>
      </c>
      <c r="F72" s="91">
        <v>45217.4</v>
      </c>
      <c r="G72" s="92">
        <v>9081.6</v>
      </c>
      <c r="H72" s="54">
        <f t="shared" si="12"/>
        <v>20.08430382994157</v>
      </c>
      <c r="I72" s="54">
        <f t="shared" si="16"/>
        <v>96.8249568202657</v>
      </c>
    </row>
    <row r="73" spans="1:9" s="26" customFormat="1" ht="36">
      <c r="A73" s="13" t="s">
        <v>104</v>
      </c>
      <c r="B73" s="51" t="s">
        <v>105</v>
      </c>
      <c r="C73" s="91"/>
      <c r="D73" s="92"/>
      <c r="E73" s="54"/>
      <c r="F73" s="91"/>
      <c r="G73" s="92"/>
      <c r="H73" s="54"/>
      <c r="I73" s="54" t="e">
        <f t="shared" si="16"/>
        <v>#DIV/0!</v>
      </c>
    </row>
    <row r="74" spans="1:9" s="26" customFormat="1" ht="17.25">
      <c r="A74" s="47" t="s">
        <v>25</v>
      </c>
      <c r="B74" s="53" t="s">
        <v>106</v>
      </c>
      <c r="C74" s="59">
        <f aca="true" t="shared" si="18" ref="C74:I74">SUM(C75:C77)</f>
        <v>261.7</v>
      </c>
      <c r="D74" s="59">
        <f t="shared" si="18"/>
        <v>120.30000000000001</v>
      </c>
      <c r="E74" s="59">
        <f t="shared" si="18"/>
        <v>141.16731952993845</v>
      </c>
      <c r="F74" s="59">
        <f t="shared" si="18"/>
        <v>349.5</v>
      </c>
      <c r="G74" s="59">
        <f t="shared" si="18"/>
        <v>57.5</v>
      </c>
      <c r="H74" s="59">
        <f t="shared" si="18"/>
        <v>127.58106990574836</v>
      </c>
      <c r="I74" s="59">
        <f t="shared" si="18"/>
        <v>211.21330360460797</v>
      </c>
    </row>
    <row r="75" spans="1:9" s="26" customFormat="1" ht="18">
      <c r="A75" s="13" t="s">
        <v>107</v>
      </c>
      <c r="B75" s="51" t="s">
        <v>108</v>
      </c>
      <c r="C75" s="91">
        <v>178.7</v>
      </c>
      <c r="D75" s="93">
        <v>41.4</v>
      </c>
      <c r="E75" s="54">
        <f aca="true" t="shared" si="19" ref="E75:E81">SUM(D75/C75*100)</f>
        <v>23.167319529938446</v>
      </c>
      <c r="F75" s="91">
        <v>321.7</v>
      </c>
      <c r="G75" s="93">
        <v>34.1</v>
      </c>
      <c r="H75" s="54">
        <f t="shared" si="12"/>
        <v>10.599937830276657</v>
      </c>
      <c r="I75" s="54">
        <f t="shared" si="16"/>
        <v>82.36714975845412</v>
      </c>
    </row>
    <row r="76" spans="1:9" s="26" customFormat="1" ht="18">
      <c r="A76" s="13" t="s">
        <v>109</v>
      </c>
      <c r="B76" s="51" t="s">
        <v>110</v>
      </c>
      <c r="C76" s="91">
        <v>78</v>
      </c>
      <c r="D76" s="93">
        <v>78</v>
      </c>
      <c r="E76" s="54">
        <f t="shared" si="19"/>
        <v>100</v>
      </c>
      <c r="F76" s="91">
        <v>22.5</v>
      </c>
      <c r="G76" s="93">
        <v>22.5</v>
      </c>
      <c r="H76" s="54">
        <f t="shared" si="12"/>
        <v>100</v>
      </c>
      <c r="I76" s="54">
        <f t="shared" si="16"/>
        <v>28.846153846153847</v>
      </c>
    </row>
    <row r="77" spans="1:9" s="26" customFormat="1" ht="18">
      <c r="A77" s="13" t="s">
        <v>111</v>
      </c>
      <c r="B77" s="51" t="s">
        <v>112</v>
      </c>
      <c r="C77" s="91">
        <v>5</v>
      </c>
      <c r="D77" s="93">
        <v>0.9</v>
      </c>
      <c r="E77" s="54">
        <f t="shared" si="19"/>
        <v>18</v>
      </c>
      <c r="F77" s="91">
        <v>5.3</v>
      </c>
      <c r="G77" s="93">
        <v>0.9</v>
      </c>
      <c r="H77" s="54">
        <f t="shared" si="12"/>
        <v>16.9811320754717</v>
      </c>
      <c r="I77" s="54">
        <f t="shared" si="16"/>
        <v>99.99999999999999</v>
      </c>
    </row>
    <row r="78" spans="1:9" s="26" customFormat="1" ht="17.25">
      <c r="A78" s="47" t="s">
        <v>26</v>
      </c>
      <c r="B78" s="53" t="s">
        <v>115</v>
      </c>
      <c r="C78" s="59">
        <f>SUM(C79:C80)</f>
        <v>745</v>
      </c>
      <c r="D78" s="59">
        <f>SUM(D79:D80)</f>
        <v>144.8</v>
      </c>
      <c r="E78" s="59">
        <f t="shared" si="19"/>
        <v>19.436241610738257</v>
      </c>
      <c r="F78" s="59">
        <f>SUM(F79:F80)</f>
        <v>735</v>
      </c>
      <c r="G78" s="59">
        <f>SUM(G79:G80)</f>
        <v>148.5</v>
      </c>
      <c r="H78" s="59">
        <f t="shared" si="12"/>
        <v>20.20408163265306</v>
      </c>
      <c r="I78" s="59">
        <f t="shared" si="16"/>
        <v>102.55524861878452</v>
      </c>
    </row>
    <row r="79" spans="1:9" s="26" customFormat="1" ht="18">
      <c r="A79" s="13" t="s">
        <v>116</v>
      </c>
      <c r="B79" s="51" t="s">
        <v>117</v>
      </c>
      <c r="C79" s="91">
        <v>45</v>
      </c>
      <c r="D79" s="93">
        <v>10</v>
      </c>
      <c r="E79" s="54">
        <f t="shared" si="19"/>
        <v>22.22222222222222</v>
      </c>
      <c r="F79" s="91">
        <v>35</v>
      </c>
      <c r="G79" s="93">
        <v>0</v>
      </c>
      <c r="H79" s="54">
        <f t="shared" si="12"/>
        <v>0</v>
      </c>
      <c r="I79" s="54">
        <f t="shared" si="16"/>
        <v>0</v>
      </c>
    </row>
    <row r="80" spans="1:9" s="26" customFormat="1" ht="18">
      <c r="A80" s="13" t="s">
        <v>118</v>
      </c>
      <c r="B80" s="51" t="s">
        <v>119</v>
      </c>
      <c r="C80" s="91">
        <v>700</v>
      </c>
      <c r="D80" s="93">
        <v>134.8</v>
      </c>
      <c r="E80" s="54">
        <f t="shared" si="19"/>
        <v>19.25714285714286</v>
      </c>
      <c r="F80" s="91">
        <v>700</v>
      </c>
      <c r="G80" s="93">
        <v>148.5</v>
      </c>
      <c r="H80" s="54">
        <f t="shared" si="12"/>
        <v>21.21428571428571</v>
      </c>
      <c r="I80" s="54">
        <f t="shared" si="16"/>
        <v>110.16320474777447</v>
      </c>
    </row>
    <row r="81" spans="1:9" s="26" customFormat="1" ht="18">
      <c r="A81" s="28" t="s">
        <v>29</v>
      </c>
      <c r="B81" s="28"/>
      <c r="C81" s="98">
        <f>SUM(C46+C56+C59+C63+C68+C71+C74+C78+C54)</f>
        <v>438931.70000000007</v>
      </c>
      <c r="D81" s="98">
        <f>SUM(D46+D56+D59+D63+D68+D71+D74+D78+D54)</f>
        <v>75127</v>
      </c>
      <c r="E81" s="54">
        <f t="shared" si="19"/>
        <v>17.115874747711317</v>
      </c>
      <c r="F81" s="98">
        <f>SUM(F46+F56+F59+F63+F68+F71+F74+F78+F54)</f>
        <v>646272.6</v>
      </c>
      <c r="G81" s="98">
        <f>SUM(G46+G56+G59+G63+G68+G71+G74+G78+G54)</f>
        <v>81802.6</v>
      </c>
      <c r="H81" s="54">
        <f>SUM(G81/F81*100)</f>
        <v>12.657599904436612</v>
      </c>
      <c r="I81" s="54">
        <f>G81/D81%</f>
        <v>108.88575345747869</v>
      </c>
    </row>
    <row r="82" spans="1:9" s="26" customFormat="1" ht="36">
      <c r="A82" s="24" t="s">
        <v>30</v>
      </c>
      <c r="B82" s="24"/>
      <c r="C82" s="22">
        <f>SUM(C44-C81)</f>
        <v>-21418.800000000047</v>
      </c>
      <c r="D82" s="22">
        <f>SUM(D44-D81)</f>
        <v>1306.7000000000262</v>
      </c>
      <c r="E82" s="22"/>
      <c r="F82" s="22">
        <f>SUM(F44-F81)</f>
        <v>-21450.199999999953</v>
      </c>
      <c r="G82" s="22">
        <f>SUM(G44-G81)</f>
        <v>3853.300000000003</v>
      </c>
      <c r="H82" s="22"/>
      <c r="I82" s="22"/>
    </row>
    <row r="83" spans="1:9" s="26" customFormat="1" ht="17.25">
      <c r="A83" s="130" t="s">
        <v>31</v>
      </c>
      <c r="B83" s="130"/>
      <c r="C83" s="130"/>
      <c r="D83" s="130"/>
      <c r="E83" s="130"/>
      <c r="F83" s="130"/>
      <c r="G83" s="130"/>
      <c r="H83" s="130"/>
      <c r="I83" s="87"/>
    </row>
    <row r="84" spans="1:9" s="26" customFormat="1" ht="36">
      <c r="A84" s="24" t="s">
        <v>32</v>
      </c>
      <c r="B84" s="74" t="s">
        <v>185</v>
      </c>
      <c r="C84" s="67">
        <v>0</v>
      </c>
      <c r="D84" s="67">
        <v>0</v>
      </c>
      <c r="E84" s="22"/>
      <c r="F84" s="67">
        <v>0</v>
      </c>
      <c r="G84" s="67">
        <v>0</v>
      </c>
      <c r="H84" s="22"/>
      <c r="I84" s="22"/>
    </row>
    <row r="85" spans="1:9" s="26" customFormat="1" ht="36">
      <c r="A85" s="24" t="s">
        <v>33</v>
      </c>
      <c r="B85" s="74" t="s">
        <v>186</v>
      </c>
      <c r="C85" s="67">
        <v>0</v>
      </c>
      <c r="D85" s="67">
        <v>0</v>
      </c>
      <c r="E85" s="22"/>
      <c r="F85" s="67">
        <v>0</v>
      </c>
      <c r="G85" s="67">
        <v>0</v>
      </c>
      <c r="H85" s="22"/>
      <c r="I85" s="22"/>
    </row>
    <row r="86" spans="1:9" s="26" customFormat="1" ht="36">
      <c r="A86" s="24" t="s">
        <v>34</v>
      </c>
      <c r="B86" s="74" t="s">
        <v>187</v>
      </c>
      <c r="C86" s="67">
        <v>0</v>
      </c>
      <c r="D86" s="67">
        <v>0</v>
      </c>
      <c r="E86" s="22"/>
      <c r="F86" s="67">
        <v>0</v>
      </c>
      <c r="G86" s="67">
        <v>0</v>
      </c>
      <c r="H86" s="22"/>
      <c r="I86" s="22"/>
    </row>
    <row r="87" spans="1:9" s="26" customFormat="1" ht="36">
      <c r="A87" s="24" t="s">
        <v>35</v>
      </c>
      <c r="B87" s="74" t="s">
        <v>188</v>
      </c>
      <c r="C87" s="86">
        <v>21418.8</v>
      </c>
      <c r="D87" s="86">
        <v>-1306.7</v>
      </c>
      <c r="E87" s="22"/>
      <c r="F87" s="86">
        <v>21450.2</v>
      </c>
      <c r="G87" s="86">
        <v>-3853.3</v>
      </c>
      <c r="H87" s="22"/>
      <c r="I87" s="22"/>
    </row>
    <row r="88" spans="1:9" s="26" customFormat="1" ht="18">
      <c r="A88" s="28" t="s">
        <v>36</v>
      </c>
      <c r="B88" s="28"/>
      <c r="C88" s="31">
        <f>SUM(C84:C87)</f>
        <v>21418.8</v>
      </c>
      <c r="D88" s="31">
        <f>SUM(D84:D87)</f>
        <v>-1306.7</v>
      </c>
      <c r="E88" s="22"/>
      <c r="F88" s="31">
        <f>SUM(F84:F87)</f>
        <v>21450.2</v>
      </c>
      <c r="G88" s="31">
        <f>SUM(G84:G87)</f>
        <v>-3853.3</v>
      </c>
      <c r="H88" s="22"/>
      <c r="I88" s="22"/>
    </row>
    <row r="89" spans="1:9" s="26" customFormat="1" ht="18">
      <c r="A89" s="32"/>
      <c r="B89" s="32"/>
      <c r="C89" s="33"/>
      <c r="D89" s="33"/>
      <c r="E89" s="23"/>
      <c r="F89" s="33"/>
      <c r="G89" s="33"/>
      <c r="H89" s="23"/>
      <c r="I89" s="23"/>
    </row>
    <row r="90" spans="1:9" s="26" customFormat="1" ht="18">
      <c r="A90" s="17"/>
      <c r="B90" s="17"/>
      <c r="C90" s="17"/>
      <c r="D90" s="17"/>
      <c r="E90" s="18"/>
      <c r="F90" s="17"/>
      <c r="G90" s="17"/>
      <c r="H90" s="18"/>
      <c r="I90" s="18"/>
    </row>
    <row r="91" spans="1:8" s="26" customFormat="1" ht="17.25">
      <c r="A91" s="17"/>
      <c r="B91" s="17"/>
      <c r="C91" s="17"/>
      <c r="D91" s="128"/>
      <c r="E91" s="129"/>
      <c r="F91" s="17"/>
      <c r="G91" s="128"/>
      <c r="H91" s="129"/>
    </row>
    <row r="92" spans="1:9" s="26" customFormat="1" ht="17.25">
      <c r="A92" s="32"/>
      <c r="B92" s="32"/>
      <c r="C92" s="33"/>
      <c r="D92" s="33"/>
      <c r="E92" s="36"/>
      <c r="F92" s="33"/>
      <c r="G92" s="33"/>
      <c r="H92" s="36"/>
      <c r="I92" s="36"/>
    </row>
    <row r="93" spans="1:9" s="26" customFormat="1" ht="18">
      <c r="A93" s="32"/>
      <c r="B93" s="32"/>
      <c r="C93" s="25"/>
      <c r="D93" s="25"/>
      <c r="E93" s="35"/>
      <c r="F93" s="25"/>
      <c r="G93" s="25"/>
      <c r="H93" s="35"/>
      <c r="I93" s="35"/>
    </row>
    <row r="94" spans="1:9" s="26" customFormat="1" ht="18">
      <c r="A94" s="25"/>
      <c r="B94" s="25"/>
      <c r="C94" s="34"/>
      <c r="D94" s="34"/>
      <c r="E94" s="37"/>
      <c r="F94" s="34"/>
      <c r="G94" s="34"/>
      <c r="H94" s="37"/>
      <c r="I94" s="37"/>
    </row>
    <row r="95" spans="3:9" s="26" customFormat="1" ht="13.5">
      <c r="C95" s="38"/>
      <c r="D95" s="38"/>
      <c r="E95" s="39"/>
      <c r="F95" s="38"/>
      <c r="G95" s="38"/>
      <c r="H95" s="39"/>
      <c r="I95" s="39"/>
    </row>
    <row r="96" s="26" customFormat="1" ht="12.75"/>
    <row r="97" s="26" customFormat="1" ht="12.75"/>
    <row r="98" spans="5:9" s="26" customFormat="1" ht="12.75">
      <c r="E98" s="40"/>
      <c r="H98" s="40"/>
      <c r="I98" s="40"/>
    </row>
    <row r="99" spans="5:9" s="26" customFormat="1" ht="12.75">
      <c r="E99" s="40"/>
      <c r="H99" s="40"/>
      <c r="I99" s="40"/>
    </row>
    <row r="100" spans="5:9" s="26" customFormat="1" ht="12.75">
      <c r="E100" s="40"/>
      <c r="H100" s="40"/>
      <c r="I100" s="40"/>
    </row>
    <row r="101" spans="5:9" s="26" customFormat="1" ht="12.75">
      <c r="E101" s="40"/>
      <c r="H101" s="40"/>
      <c r="I101" s="40"/>
    </row>
    <row r="102" spans="5:9" s="26" customFormat="1" ht="12.75">
      <c r="E102" s="40"/>
      <c r="H102" s="40"/>
      <c r="I102" s="40"/>
    </row>
    <row r="103" spans="5:9" s="26" customFormat="1" ht="12.75">
      <c r="E103" s="40"/>
      <c r="H103" s="40"/>
      <c r="I103" s="40"/>
    </row>
    <row r="104" spans="5:9" s="26" customFormat="1" ht="12.75">
      <c r="E104" s="40"/>
      <c r="H104" s="40"/>
      <c r="I104" s="40"/>
    </row>
    <row r="105" spans="5:9" s="26" customFormat="1" ht="12.75">
      <c r="E105" s="40"/>
      <c r="H105" s="40"/>
      <c r="I105" s="40"/>
    </row>
    <row r="106" spans="5:9" s="26" customFormat="1" ht="12.75">
      <c r="E106" s="40"/>
      <c r="H106" s="40"/>
      <c r="I106" s="40"/>
    </row>
    <row r="107" spans="5:9" s="26" customFormat="1" ht="12.75">
      <c r="E107" s="40"/>
      <c r="H107" s="40"/>
      <c r="I107" s="40"/>
    </row>
    <row r="108" spans="5:9" s="26" customFormat="1" ht="12.75">
      <c r="E108" s="40"/>
      <c r="H108" s="40"/>
      <c r="I108" s="40"/>
    </row>
    <row r="109" spans="5:9" s="26" customFormat="1" ht="12.75">
      <c r="E109" s="40"/>
      <c r="H109" s="40"/>
      <c r="I109" s="40"/>
    </row>
    <row r="110" spans="5:9" s="26" customFormat="1" ht="12.75">
      <c r="E110" s="40"/>
      <c r="H110" s="40"/>
      <c r="I110" s="40"/>
    </row>
    <row r="111" spans="5:9" s="26" customFormat="1" ht="12.75">
      <c r="E111" s="40"/>
      <c r="H111" s="40"/>
      <c r="I111" s="40"/>
    </row>
    <row r="112" spans="5:9" s="26" customFormat="1" ht="12.75">
      <c r="E112" s="40"/>
      <c r="H112" s="40"/>
      <c r="I112" s="40"/>
    </row>
    <row r="113" spans="5:9" s="26" customFormat="1" ht="12.75">
      <c r="E113" s="40"/>
      <c r="H113" s="40"/>
      <c r="I113" s="40"/>
    </row>
    <row r="114" spans="5:9" s="26" customFormat="1" ht="12.75">
      <c r="E114" s="40"/>
      <c r="H114" s="40"/>
      <c r="I114" s="40"/>
    </row>
    <row r="115" spans="5:9" s="26" customFormat="1" ht="12.75">
      <c r="E115" s="40"/>
      <c r="H115" s="40"/>
      <c r="I115" s="40"/>
    </row>
    <row r="116" spans="5:9" s="26" customFormat="1" ht="12.75">
      <c r="E116" s="40"/>
      <c r="H116" s="40"/>
      <c r="I116" s="40"/>
    </row>
    <row r="117" spans="5:9" s="26" customFormat="1" ht="12.75">
      <c r="E117" s="40"/>
      <c r="H117" s="40"/>
      <c r="I117" s="40"/>
    </row>
    <row r="118" spans="5:9" s="26" customFormat="1" ht="12.75">
      <c r="E118" s="40"/>
      <c r="H118" s="40"/>
      <c r="I118" s="40"/>
    </row>
    <row r="119" spans="5:9" s="26" customFormat="1" ht="12.75">
      <c r="E119" s="40"/>
      <c r="H119" s="40"/>
      <c r="I119" s="40"/>
    </row>
    <row r="120" spans="5:9" s="26" customFormat="1" ht="12.75">
      <c r="E120" s="40"/>
      <c r="H120" s="40"/>
      <c r="I120" s="40"/>
    </row>
    <row r="121" spans="5:9" s="26" customFormat="1" ht="12.75">
      <c r="E121" s="40"/>
      <c r="H121" s="40"/>
      <c r="I121" s="40"/>
    </row>
    <row r="122" spans="5:9" s="26" customFormat="1" ht="12.75">
      <c r="E122" s="40"/>
      <c r="H122" s="40"/>
      <c r="I122" s="40"/>
    </row>
    <row r="123" spans="5:9" s="26" customFormat="1" ht="12.75">
      <c r="E123" s="40"/>
      <c r="H123" s="40"/>
      <c r="I123" s="40"/>
    </row>
    <row r="124" spans="5:9" s="26" customFormat="1" ht="12.75">
      <c r="E124" s="40"/>
      <c r="H124" s="40"/>
      <c r="I124" s="40"/>
    </row>
    <row r="125" spans="5:9" s="26" customFormat="1" ht="12.75">
      <c r="E125" s="40"/>
      <c r="H125" s="40"/>
      <c r="I125" s="40"/>
    </row>
    <row r="126" spans="5:9" s="26" customFormat="1" ht="12.75">
      <c r="E126" s="40"/>
      <c r="H126" s="40"/>
      <c r="I126" s="40"/>
    </row>
    <row r="127" spans="5:9" s="26" customFormat="1" ht="12.75">
      <c r="E127" s="40"/>
      <c r="H127" s="40"/>
      <c r="I127" s="40"/>
    </row>
    <row r="128" spans="5:9" s="26" customFormat="1" ht="12.75">
      <c r="E128" s="40"/>
      <c r="H128" s="40"/>
      <c r="I128" s="40"/>
    </row>
    <row r="129" spans="5:9" s="26" customFormat="1" ht="12.75">
      <c r="E129" s="40"/>
      <c r="H129" s="40"/>
      <c r="I129" s="40"/>
    </row>
    <row r="130" spans="5:9" s="26" customFormat="1" ht="12.75">
      <c r="E130" s="40"/>
      <c r="H130" s="40"/>
      <c r="I130" s="40"/>
    </row>
    <row r="131" spans="5:9" s="26" customFormat="1" ht="12.75">
      <c r="E131" s="40"/>
      <c r="H131" s="40"/>
      <c r="I131" s="40"/>
    </row>
    <row r="132" spans="5:9" s="26" customFormat="1" ht="12.75">
      <c r="E132" s="40"/>
      <c r="H132" s="40"/>
      <c r="I132" s="40"/>
    </row>
    <row r="133" spans="5:9" s="26" customFormat="1" ht="12.75">
      <c r="E133" s="40"/>
      <c r="H133" s="40"/>
      <c r="I133" s="40"/>
    </row>
    <row r="134" spans="5:9" s="26" customFormat="1" ht="12.75">
      <c r="E134" s="40"/>
      <c r="H134" s="40"/>
      <c r="I134" s="40"/>
    </row>
    <row r="135" spans="5:9" s="26" customFormat="1" ht="12.75">
      <c r="E135" s="40"/>
      <c r="H135" s="40"/>
      <c r="I135" s="40"/>
    </row>
    <row r="136" spans="5:9" s="26" customFormat="1" ht="12.75">
      <c r="E136" s="40"/>
      <c r="H136" s="40"/>
      <c r="I136" s="40"/>
    </row>
    <row r="137" spans="5:9" s="26" customFormat="1" ht="12.75">
      <c r="E137" s="40"/>
      <c r="H137" s="40"/>
      <c r="I137" s="40"/>
    </row>
    <row r="138" spans="5:9" s="26" customFormat="1" ht="12.75">
      <c r="E138" s="40"/>
      <c r="H138" s="40"/>
      <c r="I138" s="40"/>
    </row>
    <row r="139" spans="5:9" s="26" customFormat="1" ht="12.75">
      <c r="E139" s="40"/>
      <c r="H139" s="40"/>
      <c r="I139" s="40"/>
    </row>
    <row r="140" spans="5:9" s="26" customFormat="1" ht="12.75">
      <c r="E140" s="40"/>
      <c r="H140" s="40"/>
      <c r="I140" s="40"/>
    </row>
    <row r="141" spans="5:9" s="26" customFormat="1" ht="12.75">
      <c r="E141" s="40"/>
      <c r="H141" s="40"/>
      <c r="I141" s="40"/>
    </row>
    <row r="142" spans="5:9" s="26" customFormat="1" ht="12.75">
      <c r="E142" s="40"/>
      <c r="H142" s="40"/>
      <c r="I142" s="40"/>
    </row>
    <row r="143" spans="5:9" s="26" customFormat="1" ht="12.75">
      <c r="E143" s="40"/>
      <c r="H143" s="40"/>
      <c r="I143" s="40"/>
    </row>
    <row r="144" spans="5:9" s="26" customFormat="1" ht="12.75">
      <c r="E144" s="40"/>
      <c r="H144" s="40"/>
      <c r="I144" s="40"/>
    </row>
    <row r="145" spans="5:9" s="26" customFormat="1" ht="12.75">
      <c r="E145" s="40"/>
      <c r="H145" s="40"/>
      <c r="I145" s="40"/>
    </row>
    <row r="146" spans="5:9" s="26" customFormat="1" ht="12.75">
      <c r="E146" s="40"/>
      <c r="H146" s="40"/>
      <c r="I146" s="40"/>
    </row>
    <row r="147" spans="5:9" s="26" customFormat="1" ht="12.75">
      <c r="E147" s="40"/>
      <c r="H147" s="40"/>
      <c r="I147" s="40"/>
    </row>
    <row r="148" spans="5:9" s="26" customFormat="1" ht="12.75">
      <c r="E148" s="40"/>
      <c r="H148" s="40"/>
      <c r="I148" s="40"/>
    </row>
    <row r="149" spans="5:9" s="26" customFormat="1" ht="12.75">
      <c r="E149" s="40"/>
      <c r="H149" s="40"/>
      <c r="I149" s="40"/>
    </row>
    <row r="150" spans="5:9" s="26" customFormat="1" ht="12.75">
      <c r="E150" s="40"/>
      <c r="H150" s="40"/>
      <c r="I150" s="40"/>
    </row>
    <row r="151" spans="5:9" s="26" customFormat="1" ht="12.75">
      <c r="E151" s="40"/>
      <c r="H151" s="40"/>
      <c r="I151" s="40"/>
    </row>
    <row r="152" spans="5:9" s="26" customFormat="1" ht="12.75">
      <c r="E152" s="40"/>
      <c r="H152" s="40"/>
      <c r="I152" s="40"/>
    </row>
    <row r="153" spans="5:9" s="26" customFormat="1" ht="12.75">
      <c r="E153" s="40"/>
      <c r="H153" s="40"/>
      <c r="I153" s="40"/>
    </row>
    <row r="154" spans="5:9" ht="12.75">
      <c r="E154" s="4"/>
      <c r="H154" s="4"/>
      <c r="I154" s="4"/>
    </row>
    <row r="155" spans="5:9" ht="12.75">
      <c r="E155" s="4"/>
      <c r="H155" s="4"/>
      <c r="I155" s="4"/>
    </row>
    <row r="156" spans="5:9" ht="12.75">
      <c r="E156" s="4"/>
      <c r="H156" s="4"/>
      <c r="I156" s="4"/>
    </row>
    <row r="157" spans="5:9" ht="12.75">
      <c r="E157" s="4"/>
      <c r="H157" s="4"/>
      <c r="I157" s="4"/>
    </row>
    <row r="158" spans="5:9" ht="12.75">
      <c r="E158" s="4"/>
      <c r="H158" s="4"/>
      <c r="I158" s="4"/>
    </row>
    <row r="159" spans="5:9" ht="12.75">
      <c r="E159" s="4"/>
      <c r="H159" s="4"/>
      <c r="I159" s="4"/>
    </row>
    <row r="160" spans="5:9" ht="12.75">
      <c r="E160" s="4"/>
      <c r="H160" s="4"/>
      <c r="I160" s="4"/>
    </row>
    <row r="161" spans="5:9" ht="12.75">
      <c r="E161" s="4"/>
      <c r="H161" s="4"/>
      <c r="I161" s="4"/>
    </row>
    <row r="162" spans="5:9" ht="12.75">
      <c r="E162" s="4"/>
      <c r="H162" s="4"/>
      <c r="I162" s="4"/>
    </row>
    <row r="163" spans="5:9" ht="12.75">
      <c r="E163" s="4"/>
      <c r="H163" s="4"/>
      <c r="I163" s="4"/>
    </row>
    <row r="164" spans="5:9" ht="12.75">
      <c r="E164" s="4"/>
      <c r="H164" s="4"/>
      <c r="I164" s="4"/>
    </row>
    <row r="165" spans="5:9" ht="12.75">
      <c r="E165" s="4"/>
      <c r="H165" s="4"/>
      <c r="I165" s="4"/>
    </row>
    <row r="166" spans="5:9" ht="12.75">
      <c r="E166" s="4"/>
      <c r="H166" s="4"/>
      <c r="I166" s="4"/>
    </row>
    <row r="167" spans="5:9" ht="12.75">
      <c r="E167" s="4"/>
      <c r="H167" s="4"/>
      <c r="I167" s="4"/>
    </row>
    <row r="168" spans="5:9" ht="12.75">
      <c r="E168" s="4"/>
      <c r="H168" s="4"/>
      <c r="I168" s="4"/>
    </row>
    <row r="169" spans="5:9" ht="12.75">
      <c r="E169" s="4"/>
      <c r="H169" s="4"/>
      <c r="I169" s="4"/>
    </row>
    <row r="170" spans="5:9" ht="12.75">
      <c r="E170" s="4"/>
      <c r="H170" s="4"/>
      <c r="I170" s="4"/>
    </row>
    <row r="171" spans="5:9" ht="12.75">
      <c r="E171" s="4"/>
      <c r="H171" s="4"/>
      <c r="I171" s="4"/>
    </row>
    <row r="172" spans="5:9" ht="12.75">
      <c r="E172" s="4"/>
      <c r="H172" s="4"/>
      <c r="I172" s="4"/>
    </row>
    <row r="173" spans="5:9" ht="12.75">
      <c r="E173" s="4"/>
      <c r="H173" s="4"/>
      <c r="I173" s="4"/>
    </row>
    <row r="174" spans="5:9" ht="12.75">
      <c r="E174" s="4"/>
      <c r="H174" s="4"/>
      <c r="I174" s="4"/>
    </row>
    <row r="175" spans="5:9" ht="12.75">
      <c r="E175" s="4"/>
      <c r="H175" s="4"/>
      <c r="I175" s="4"/>
    </row>
    <row r="176" spans="5:9" ht="12.75">
      <c r="E176" s="4"/>
      <c r="H176" s="4"/>
      <c r="I176" s="4"/>
    </row>
    <row r="177" spans="5:9" ht="12.75">
      <c r="E177" s="4"/>
      <c r="H177" s="4"/>
      <c r="I177" s="4"/>
    </row>
    <row r="178" spans="5:9" ht="12.75">
      <c r="E178" s="4"/>
      <c r="H178" s="4"/>
      <c r="I178" s="4"/>
    </row>
    <row r="179" spans="5:9" ht="12.75">
      <c r="E179" s="4"/>
      <c r="H179" s="4"/>
      <c r="I179" s="4"/>
    </row>
    <row r="180" spans="5:9" ht="12.75">
      <c r="E180" s="4"/>
      <c r="H180" s="4"/>
      <c r="I180" s="4"/>
    </row>
    <row r="181" spans="5:9" ht="12.75">
      <c r="E181" s="4"/>
      <c r="H181" s="4"/>
      <c r="I181" s="4"/>
    </row>
    <row r="182" spans="5:9" ht="12.75">
      <c r="E182" s="4"/>
      <c r="H182" s="4"/>
      <c r="I182" s="4"/>
    </row>
    <row r="183" spans="5:9" ht="12.75">
      <c r="E183" s="4"/>
      <c r="H183" s="4"/>
      <c r="I183" s="4"/>
    </row>
    <row r="184" spans="5:9" ht="12.75">
      <c r="E184" s="4"/>
      <c r="H184" s="4"/>
      <c r="I184" s="4"/>
    </row>
    <row r="185" spans="5:9" ht="12.75">
      <c r="E185" s="4"/>
      <c r="H185" s="4"/>
      <c r="I185" s="4"/>
    </row>
    <row r="186" spans="5:9" ht="12.75">
      <c r="E186" s="4"/>
      <c r="H186" s="4"/>
      <c r="I186" s="4"/>
    </row>
    <row r="187" spans="5:9" ht="12.75">
      <c r="E187" s="4"/>
      <c r="H187" s="4"/>
      <c r="I187" s="4"/>
    </row>
    <row r="188" spans="5:9" ht="12.75">
      <c r="E188" s="4"/>
      <c r="H188" s="4"/>
      <c r="I188" s="4"/>
    </row>
    <row r="189" spans="5:9" ht="12.75">
      <c r="E189" s="4"/>
      <c r="H189" s="4"/>
      <c r="I189" s="4"/>
    </row>
    <row r="190" spans="5:9" ht="12.75">
      <c r="E190" s="4"/>
      <c r="H190" s="4"/>
      <c r="I190" s="4"/>
    </row>
    <row r="191" spans="5:9" ht="12.75">
      <c r="E191" s="4"/>
      <c r="H191" s="4"/>
      <c r="I191" s="4"/>
    </row>
    <row r="192" spans="5:9" ht="12.75">
      <c r="E192" s="4"/>
      <c r="H192" s="4"/>
      <c r="I192" s="4"/>
    </row>
    <row r="193" spans="5:9" ht="12.75">
      <c r="E193" s="4"/>
      <c r="H193" s="4"/>
      <c r="I193" s="4"/>
    </row>
    <row r="194" spans="5:9" ht="12.75">
      <c r="E194" s="4"/>
      <c r="H194" s="4"/>
      <c r="I194" s="4"/>
    </row>
    <row r="195" spans="5:9" ht="12.75">
      <c r="E195" s="4"/>
      <c r="H195" s="4"/>
      <c r="I195" s="4"/>
    </row>
    <row r="196" spans="5:9" ht="12.75">
      <c r="E196" s="4"/>
      <c r="H196" s="4"/>
      <c r="I196" s="4"/>
    </row>
    <row r="197" spans="5:9" ht="12.75">
      <c r="E197" s="4"/>
      <c r="H197" s="4"/>
      <c r="I197" s="4"/>
    </row>
    <row r="198" spans="5:9" ht="12.75">
      <c r="E198" s="4"/>
      <c r="H198" s="4"/>
      <c r="I198" s="4"/>
    </row>
    <row r="199" spans="5:9" ht="12.75">
      <c r="E199" s="4"/>
      <c r="H199" s="4"/>
      <c r="I199" s="4"/>
    </row>
    <row r="200" spans="5:9" ht="12.75">
      <c r="E200" s="4"/>
      <c r="H200" s="4"/>
      <c r="I200" s="4"/>
    </row>
    <row r="201" spans="5:9" ht="12.75">
      <c r="E201" s="4"/>
      <c r="H201" s="4"/>
      <c r="I201" s="4"/>
    </row>
    <row r="202" spans="5:9" ht="12.75">
      <c r="E202" s="4"/>
      <c r="H202" s="4"/>
      <c r="I202" s="4"/>
    </row>
    <row r="203" spans="5:9" ht="12.75">
      <c r="E203" s="4"/>
      <c r="H203" s="4"/>
      <c r="I203" s="4"/>
    </row>
    <row r="204" spans="5:9" ht="12.75">
      <c r="E204" s="4"/>
      <c r="H204" s="4"/>
      <c r="I204" s="4"/>
    </row>
    <row r="205" spans="5:9" ht="12.75">
      <c r="E205" s="4"/>
      <c r="H205" s="4"/>
      <c r="I205" s="4"/>
    </row>
    <row r="206" spans="5:9" ht="12.75">
      <c r="E206" s="4"/>
      <c r="H206" s="4"/>
      <c r="I206" s="4"/>
    </row>
    <row r="207" spans="5:9" ht="12.75">
      <c r="E207" s="4"/>
      <c r="H207" s="4"/>
      <c r="I207" s="4"/>
    </row>
    <row r="208" spans="5:9" ht="12.75">
      <c r="E208" s="4"/>
      <c r="H208" s="4"/>
      <c r="I208" s="4"/>
    </row>
    <row r="209" spans="5:9" ht="12.75">
      <c r="E209" s="4"/>
      <c r="H209" s="4"/>
      <c r="I209" s="4"/>
    </row>
    <row r="210" spans="5:9" ht="12.75">
      <c r="E210" s="4"/>
      <c r="H210" s="4"/>
      <c r="I210" s="4"/>
    </row>
    <row r="211" spans="5:9" ht="12.75">
      <c r="E211" s="4"/>
      <c r="H211" s="4"/>
      <c r="I211" s="4"/>
    </row>
    <row r="212" spans="5:9" ht="12.75">
      <c r="E212" s="4"/>
      <c r="H212" s="4"/>
      <c r="I212" s="4"/>
    </row>
    <row r="213" spans="5:9" ht="12.75">
      <c r="E213" s="4"/>
      <c r="H213" s="4"/>
      <c r="I213" s="4"/>
    </row>
    <row r="214" spans="5:9" ht="12.75">
      <c r="E214" s="4"/>
      <c r="H214" s="4"/>
      <c r="I214" s="4"/>
    </row>
    <row r="215" spans="5:9" ht="12.75">
      <c r="E215" s="4"/>
      <c r="H215" s="4"/>
      <c r="I215" s="4"/>
    </row>
    <row r="216" spans="5:9" ht="12.75">
      <c r="E216" s="4"/>
      <c r="H216" s="4"/>
      <c r="I216" s="4"/>
    </row>
    <row r="217" spans="5:9" ht="12.75">
      <c r="E217" s="4"/>
      <c r="H217" s="4"/>
      <c r="I217" s="4"/>
    </row>
    <row r="218" spans="5:9" ht="12.75">
      <c r="E218" s="4"/>
      <c r="H218" s="4"/>
      <c r="I218" s="4"/>
    </row>
    <row r="219" spans="5:9" ht="12.75">
      <c r="E219" s="4"/>
      <c r="H219" s="4"/>
      <c r="I219" s="4"/>
    </row>
    <row r="220" spans="5:9" ht="12.75">
      <c r="E220" s="4"/>
      <c r="H220" s="4"/>
      <c r="I220" s="4"/>
    </row>
    <row r="221" spans="5:9" ht="12.75">
      <c r="E221" s="4"/>
      <c r="H221" s="4"/>
      <c r="I221" s="4"/>
    </row>
    <row r="222" spans="5:9" ht="12.75">
      <c r="E222" s="4"/>
      <c r="H222" s="4"/>
      <c r="I222" s="4"/>
    </row>
    <row r="223" spans="5:9" ht="12.75">
      <c r="E223" s="4"/>
      <c r="H223" s="4"/>
      <c r="I223" s="4"/>
    </row>
    <row r="224" spans="5:9" ht="12.75">
      <c r="E224" s="4"/>
      <c r="H224" s="4"/>
      <c r="I224" s="4"/>
    </row>
    <row r="225" spans="5:9" ht="12.75">
      <c r="E225" s="4"/>
      <c r="H225" s="4"/>
      <c r="I225" s="4"/>
    </row>
    <row r="226" spans="5:9" ht="12.75">
      <c r="E226" s="4"/>
      <c r="H226" s="4"/>
      <c r="I226" s="4"/>
    </row>
    <row r="227" spans="5:9" ht="12.75">
      <c r="E227" s="4"/>
      <c r="H227" s="4"/>
      <c r="I227" s="4"/>
    </row>
    <row r="228" spans="5:9" ht="12.75">
      <c r="E228" s="4"/>
      <c r="H228" s="4"/>
      <c r="I228" s="4"/>
    </row>
    <row r="229" spans="5:9" ht="12.75">
      <c r="E229" s="4"/>
      <c r="H229" s="4"/>
      <c r="I229" s="4"/>
    </row>
    <row r="230" spans="5:9" ht="12.75">
      <c r="E230" s="4"/>
      <c r="H230" s="4"/>
      <c r="I230" s="4"/>
    </row>
    <row r="231" spans="5:9" ht="12.75">
      <c r="E231" s="4"/>
      <c r="H231" s="4"/>
      <c r="I231" s="4"/>
    </row>
    <row r="232" spans="5:9" ht="12.75">
      <c r="E232" s="4"/>
      <c r="H232" s="4"/>
      <c r="I232" s="4"/>
    </row>
    <row r="233" spans="5:9" ht="12.75">
      <c r="E233" s="4"/>
      <c r="H233" s="4"/>
      <c r="I233" s="4"/>
    </row>
    <row r="234" spans="5:9" ht="12.75">
      <c r="E234" s="4"/>
      <c r="H234" s="4"/>
      <c r="I234" s="4"/>
    </row>
    <row r="235" spans="5:9" ht="12.75">
      <c r="E235" s="4"/>
      <c r="H235" s="4"/>
      <c r="I235" s="4"/>
    </row>
    <row r="236" spans="5:9" ht="12.75">
      <c r="E236" s="4"/>
      <c r="H236" s="4"/>
      <c r="I236" s="4"/>
    </row>
    <row r="237" spans="5:9" ht="12.75">
      <c r="E237" s="4"/>
      <c r="H237" s="4"/>
      <c r="I237" s="4"/>
    </row>
    <row r="238" spans="5:9" ht="12.75">
      <c r="E238" s="4"/>
      <c r="H238" s="4"/>
      <c r="I238" s="4"/>
    </row>
    <row r="239" spans="5:9" ht="12.75">
      <c r="E239" s="4"/>
      <c r="H239" s="4"/>
      <c r="I239" s="4"/>
    </row>
    <row r="240" spans="5:9" ht="12.75">
      <c r="E240" s="4"/>
      <c r="H240" s="4"/>
      <c r="I240" s="4"/>
    </row>
    <row r="241" spans="5:9" ht="12.75">
      <c r="E241" s="4"/>
      <c r="H241" s="4"/>
      <c r="I241" s="4"/>
    </row>
    <row r="242" spans="5:9" ht="12.75">
      <c r="E242" s="4"/>
      <c r="H242" s="4"/>
      <c r="I242" s="4"/>
    </row>
    <row r="243" spans="5:9" ht="12.75">
      <c r="E243" s="4"/>
      <c r="H243" s="4"/>
      <c r="I243" s="4"/>
    </row>
    <row r="244" spans="5:9" ht="12.75">
      <c r="E244" s="4"/>
      <c r="H244" s="4"/>
      <c r="I244" s="4"/>
    </row>
    <row r="245" spans="5:9" ht="12.75">
      <c r="E245" s="4"/>
      <c r="H245" s="4"/>
      <c r="I245" s="4"/>
    </row>
    <row r="246" spans="5:9" ht="12.75">
      <c r="E246" s="4"/>
      <c r="H246" s="4"/>
      <c r="I246" s="4"/>
    </row>
    <row r="247" spans="5:9" ht="12.75">
      <c r="E247" s="4"/>
      <c r="H247" s="4"/>
      <c r="I247" s="4"/>
    </row>
    <row r="248" spans="5:9" ht="12.75">
      <c r="E248" s="4"/>
      <c r="H248" s="4"/>
      <c r="I248" s="4"/>
    </row>
    <row r="249" spans="5:9" ht="12.75">
      <c r="E249" s="4"/>
      <c r="H249" s="4"/>
      <c r="I249" s="4"/>
    </row>
    <row r="250" spans="5:9" ht="12.75">
      <c r="E250" s="4"/>
      <c r="H250" s="4"/>
      <c r="I250" s="4"/>
    </row>
    <row r="251" spans="5:9" ht="12.75">
      <c r="E251" s="4"/>
      <c r="H251" s="4"/>
      <c r="I251" s="4"/>
    </row>
    <row r="252" spans="5:9" ht="12.75">
      <c r="E252" s="4"/>
      <c r="H252" s="4"/>
      <c r="I252" s="4"/>
    </row>
    <row r="253" spans="5:9" ht="12.75">
      <c r="E253" s="4"/>
      <c r="H253" s="4"/>
      <c r="I253" s="4"/>
    </row>
    <row r="254" spans="5:9" ht="12.75">
      <c r="E254" s="4"/>
      <c r="H254" s="4"/>
      <c r="I254" s="4"/>
    </row>
    <row r="255" spans="5:9" ht="12.75">
      <c r="E255" s="4"/>
      <c r="H255" s="4"/>
      <c r="I255" s="4"/>
    </row>
    <row r="256" spans="5:9" ht="12.75">
      <c r="E256" s="4"/>
      <c r="H256" s="4"/>
      <c r="I256" s="4"/>
    </row>
    <row r="257" spans="5:9" ht="12.75">
      <c r="E257" s="4"/>
      <c r="H257" s="4"/>
      <c r="I257" s="4"/>
    </row>
    <row r="258" spans="5:9" ht="12.75">
      <c r="E258" s="4"/>
      <c r="H258" s="4"/>
      <c r="I258" s="4"/>
    </row>
    <row r="259" spans="5:9" ht="12.75">
      <c r="E259" s="4"/>
      <c r="H259" s="4"/>
      <c r="I259" s="4"/>
    </row>
  </sheetData>
  <sheetProtection/>
  <mergeCells count="11">
    <mergeCell ref="A5:I5"/>
    <mergeCell ref="D91:E91"/>
    <mergeCell ref="A1:I1"/>
    <mergeCell ref="A83:H83"/>
    <mergeCell ref="G91:H91"/>
    <mergeCell ref="A3:A4"/>
    <mergeCell ref="B3:B4"/>
    <mergeCell ref="A45:I45"/>
    <mergeCell ref="C3:E3"/>
    <mergeCell ref="F3:H3"/>
    <mergeCell ref="I3:I4"/>
  </mergeCells>
  <printOptions/>
  <pageMargins left="0.1968503937007874" right="0.2755905511811024" top="0.4724409448818898" bottom="0.5118110236220472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MilivanovaDV</dc:creator>
  <cp:keywords/>
  <dc:description/>
  <cp:lastModifiedBy>user</cp:lastModifiedBy>
  <cp:lastPrinted>2020-04-09T11:14:21Z</cp:lastPrinted>
  <dcterms:created xsi:type="dcterms:W3CDTF">2007-08-15T11:05:38Z</dcterms:created>
  <dcterms:modified xsi:type="dcterms:W3CDTF">2021-04-12T09:21:48Z</dcterms:modified>
  <cp:category/>
  <cp:version/>
  <cp:contentType/>
  <cp:contentStatus/>
</cp:coreProperties>
</file>