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firstSheet="1" activeTab="2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бюджет'!$A$1:$I$115</definedName>
    <definedName name="_xlnm.Print_Area" localSheetId="1">'районный бюджет'!$A$1:$I$107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<sst xmlns="http://schemas.openxmlformats.org/spreadsheetml/2006/main" count="606" uniqueCount="231">
  <si>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</si>
  <si>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</si>
  <si>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</si>
  <si>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</si>
  <si>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</si>
  <si>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</si>
  <si>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</si>
  <si>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</si>
  <si>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</si>
  <si>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</si>
  <si>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</si>
  <si>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</si>
  <si>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</si>
  <si>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</si>
  <si>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</si>
  <si>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</si>
  <si>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</si>
  <si>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</si>
  <si>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</si>
  <si>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</si>
  <si>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</si>
  <si>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</si>
  <si>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</si>
  <si>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</si>
  <si>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</si>
  <si>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</si>
  <si>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</si>
  <si>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</si>
  <si>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</si>
  <si>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</si>
  <si>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</si>
  <si>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</si>
  <si>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</si>
  <si>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</si>
  <si>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</si>
  <si>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</si>
  <si>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</si>
  <si>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</si>
  <si>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</si>
  <si>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</si>
  <si>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</si>
  <si>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</si>
  <si>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</si>
  <si>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</si>
  <si>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</si>
  <si>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Результат исполнения бюджета дефицит "-", профицит "+")</t>
  </si>
  <si>
    <t>Исполнено, %</t>
  </si>
  <si>
    <t>Плановые назначения (тыс. рублей)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</si>
  <si>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</si>
  <si>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</si>
  <si>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</si>
  <si>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</si>
  <si>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</si>
  <si>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</si>
  <si>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</si>
  <si>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</si>
  <si>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</si>
  <si>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</si>
  <si>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</si>
  <si>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</si>
  <si>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</si>
  <si>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</si>
  <si>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</si>
  <si>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</si>
  <si>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</si>
  <si>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</si>
  <si>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</si>
  <si>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</si>
  <si>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</si>
  <si>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</si>
  <si>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</si>
  <si>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</si>
  <si>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</si>
  <si>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</si>
  <si>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</si>
  <si>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</si>
  <si>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</si>
  <si>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</si>
  <si>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</si>
  <si>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</si>
  <si>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</si>
  <si>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</si>
  <si>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</si>
  <si>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</si>
  <si>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</si>
  <si>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</si>
  <si>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</si>
  <si>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</si>
  <si>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</si>
  <si>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</si>
  <si>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</si>
  <si>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</si>
  <si>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</si>
  <si>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</si>
  <si>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</si>
  <si>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</si>
  <si>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</si>
  <si>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</si>
  <si>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</si>
  <si>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</si>
  <si>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</si>
  <si>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</si>
  <si>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</si>
  <si>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</si>
  <si>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</si>
  <si>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</si>
  <si>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</si>
  <si>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</si>
  <si>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</si>
  <si>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</si>
  <si>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</si>
  <si>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</si>
  <si>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</si>
  <si>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</si>
  <si>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</si>
  <si>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</si>
  <si>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</si>
  <si>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</si>
  <si>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</si>
  <si>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</si>
  <si>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</si>
  <si>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</si>
  <si>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</si>
  <si>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</si>
  <si>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</si>
  <si>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</si>
  <si>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</si>
  <si>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</si>
  <si>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21800000000000000</t>
  </si>
  <si>
    <t>21900000000000000</t>
  </si>
  <si>
    <t>Наименование кода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</si>
  <si>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</si>
  <si>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</si>
  <si>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</si>
  <si>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</si>
  <si>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</si>
  <si>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</si>
  <si>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</si>
  <si>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</si>
  <si>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</si>
  <si>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</si>
  <si>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</si>
  <si>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</si>
  <si>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</si>
  <si>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</si>
  <si>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</si>
  <si>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</si>
  <si>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</si>
  <si>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</si>
  <si>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</si>
  <si>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</si>
  <si>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</si>
  <si>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</si>
  <si>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</si>
  <si>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</si>
  <si>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</si>
  <si>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</si>
  <si>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</si>
  <si>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</si>
  <si>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</si>
  <si>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</si>
  <si>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</si>
  <si>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</si>
  <si>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</si>
  <si>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</si>
  <si>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</si>
  <si>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</si>
  <si>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</si>
  <si>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</si>
  <si>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</si>
  <si>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</si>
  <si>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</si>
  <si>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</si>
  <si>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</si>
  <si>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</si>
  <si>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</si>
  <si>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</si>
  <si>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</si>
  <si>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</si>
  <si>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</si>
  <si>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</si>
  <si>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</si>
  <si>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</si>
  <si>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</si>
  <si>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</si>
  <si>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</si>
  <si>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</si>
  <si>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</si>
  <si>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</si>
  <si>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</si>
  <si>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</si>
  <si>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</si>
  <si>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</si>
  <si>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</si>
  <si>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Исполнено за 1 квартал (тыс. рублей)</t>
  </si>
  <si>
    <t>0703</t>
  </si>
  <si>
    <t>Физическая культура</t>
  </si>
  <si>
    <t>0705</t>
  </si>
  <si>
    <t>Профессиональная подготовка, переподготовка и повышение квалификации</t>
  </si>
  <si>
    <t>20400000000000000</t>
  </si>
  <si>
    <t>20210000000000000</t>
  </si>
  <si>
    <t>20220000000000000</t>
  </si>
  <si>
    <t>20230000000000000</t>
  </si>
  <si>
    <t>20240000000000000</t>
  </si>
  <si>
    <t>Субвенция</t>
  </si>
  <si>
    <t>Субсидия</t>
  </si>
  <si>
    <t>Административные штрафы, установленные Кодексом РФ об административных правонарушениях</t>
  </si>
  <si>
    <t xml:space="preserve"> 1 16 01000 00 0000 000</t>
  </si>
  <si>
    <t>Платежи в целях возмещения причиненного ущерба (убытков)</t>
  </si>
  <si>
    <t xml:space="preserve"> 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</si>
  <si>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</si>
  <si>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1 16 10000 00 0000 000</t>
  </si>
  <si>
    <t>Налоги на прибыль, доходы</t>
  </si>
  <si>
    <t>Дополнительное образование детей</t>
  </si>
  <si>
    <t>Молодежная политика</t>
  </si>
  <si>
    <t xml:space="preserve">Молодежная политика </t>
  </si>
  <si>
    <t>2021 год</t>
  </si>
  <si>
    <t xml:space="preserve"> 1 16 02000 00 0000 000</t>
  </si>
  <si>
    <t>Административные штрафы, установленные законами субъектов РФ об административных правонарушениях</t>
  </si>
  <si>
    <t xml:space="preserve"> 1 1611000 00 0000 000</t>
  </si>
  <si>
    <t>Платежи, уплачиваемые в целях возмещения вреда</t>
  </si>
  <si>
    <t>1 17 05000 00 0000 000</t>
  </si>
  <si>
    <t>Транспортный налог</t>
  </si>
  <si>
    <t>1 06 04000 00 0000 000</t>
  </si>
  <si>
    <t>Инициативные платежи</t>
  </si>
  <si>
    <t>1 17 15000 00 0000 000</t>
  </si>
  <si>
    <t>темп роста % 2022г.к 2021г.</t>
  </si>
  <si>
    <t>Сведения об исполнении консолидированного бюджета Балашовского муниципального района за  1 квартал 2022  года</t>
  </si>
  <si>
    <t>2022 год</t>
  </si>
  <si>
    <t>Сведения об исполнении районного бюджета Балашовского муниципального района  за  1 квартал 2022 года</t>
  </si>
  <si>
    <t>Сведения об исполнении бюджетов муниципальных образований Балашовского муниципального района  за  1 квартал 2022 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</si>
</sst>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59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6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172" fontId="4" fillId="0" borderId="12" xfId="53" applyNumberFormat="1" applyFont="1" applyFill="1" applyBorder="1" applyAlignment="1" applyProtection="1">
      <alignment horizontal="center" vertical="center"/>
      <protection hidden="1"/>
    </xf>
    <xf numFmtId="173" fontId="4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1" xfId="54" applyNumberFormat="1" applyFont="1" applyFill="1" applyBorder="1" applyAlignment="1" applyProtection="1">
      <alignment horizontal="center" vertical="center"/>
      <protection hidden="1"/>
    </xf>
    <xf numFmtId="172" fontId="4" fillId="0" borderId="13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Fill="1" applyBorder="1" applyAlignment="1" applyProtection="1">
      <alignment horizontal="center" vertical="center"/>
      <protection hidden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zoomScale="60" zoomScaleNormal="60" zoomScaleSheetLayoutView="75" zoomScalePageLayoutView="0" workbookViewId="0" topLeftCell="A106">
      <selection activeCell="A59" sqref="A59:H59"/>
    </sheetView>
  </sheetViews>
  <sheetFormatPr defaultColWidth="9.125" defaultRowHeight="12.75"/>
  <cols>
    <col min="1" max="1" width="45.625" style="3" customWidth="1"/>
    <col min="2" max="2" width="25.50390625" style="3" customWidth="1"/>
    <col min="3" max="3" width="17.625" style="3" customWidth="1"/>
    <col min="4" max="4" width="15.875" style="3" customWidth="1"/>
    <col min="5" max="5" width="12.50390625" style="3" customWidth="1"/>
    <col min="6" max="6" width="17.625" style="3" customWidth="1"/>
    <col min="7" max="7" width="15.875" style="3" customWidth="1"/>
    <col min="8" max="8" width="12.50390625" style="3" customWidth="1"/>
    <col min="9" max="9" width="13.625" style="3" customWidth="1"/>
    <col min="10" max="10" width="9.375" style="3" bestFit="1" customWidth="1"/>
    <col min="11" max="16384" width="9.125" style="3" customWidth="1"/>
  </cols>
  <sheetData>
    <row r="1" spans="1:13" ht="20.25">
      <c r="A1" s="117" t="s">
        <v>227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9" ht="17.25">
      <c r="A2" s="9"/>
      <c r="B2" s="9"/>
      <c r="C2" s="9"/>
      <c r="D2" s="9"/>
      <c r="E2" s="9"/>
      <c r="F2" s="9"/>
      <c r="G2" s="9"/>
      <c r="H2" s="9"/>
      <c r="I2" s="9"/>
    </row>
    <row r="3" spans="1:9" ht="17.25">
      <c r="A3" s="9"/>
      <c r="B3" s="9"/>
      <c r="C3" s="9"/>
      <c r="D3" s="9"/>
      <c r="E3" s="9"/>
      <c r="F3" s="9"/>
      <c r="G3" s="9"/>
      <c r="H3" s="9"/>
      <c r="I3" s="9"/>
    </row>
    <row r="4" spans="1:9" ht="15">
      <c r="A4" s="121" t="s">
        <v>48</v>
      </c>
      <c r="B4" s="121" t="s">
        <v>49</v>
      </c>
      <c r="C4" s="119" t="s">
        <v>216</v>
      </c>
      <c r="D4" s="120"/>
      <c r="E4" s="120"/>
      <c r="F4" s="119" t="s">
        <v>228</v>
      </c>
      <c r="G4" s="120"/>
      <c r="H4" s="120"/>
      <c r="I4" s="123" t="s">
        <v>226</v>
      </c>
    </row>
    <row r="5" spans="1:9" ht="46.5">
      <c r="A5" s="122"/>
      <c r="B5" s="124"/>
      <c r="C5" s="21" t="s">
        <v>47</v>
      </c>
      <c r="D5" s="21" t="s">
        <v>194</v>
      </c>
      <c r="E5" s="21" t="s">
        <v>46</v>
      </c>
      <c r="F5" s="21" t="s">
        <v>47</v>
      </c>
      <c r="G5" s="21" t="s">
        <v>194</v>
      </c>
      <c r="H5" s="21" t="s">
        <v>46</v>
      </c>
      <c r="I5" s="124"/>
    </row>
    <row r="6" spans="1:9" ht="17.25">
      <c r="A6" s="125" t="s">
        <v>0</v>
      </c>
      <c r="B6" s="125"/>
      <c r="C6" s="125"/>
      <c r="D6" s="125"/>
      <c r="E6" s="125"/>
      <c r="F6" s="125"/>
      <c r="G6" s="125"/>
      <c r="H6" s="125"/>
      <c r="I6" s="126"/>
    </row>
    <row r="7" spans="1:9" s="73" customFormat="1" ht="18">
      <c r="A7" s="71" t="s">
        <v>15</v>
      </c>
      <c r="B7" s="101" t="s">
        <v>136</v>
      </c>
      <c r="C7" s="85">
        <f>C8+C10+C12+C16+C20+C24+C28+C30+C36+C33+C38+C45</f>
        <v>826556.2000000001</v>
      </c>
      <c r="D7" s="85">
        <f>D8+D10+D12+D16+D20+D24+D28+D30+D36+D33+D38+D45</f>
        <v>183391.19999999998</v>
      </c>
      <c r="E7" s="85">
        <f>SUM(D7/C7*100)</f>
        <v>22.18738423352217</v>
      </c>
      <c r="F7" s="85">
        <f>F8+F10+F12+F16+F20+F24+F28+F30+F36+F33+F38+F45</f>
        <v>926286.9</v>
      </c>
      <c r="G7" s="85">
        <f>G8+G10+G12+G16+G20+G24+G28+G30+G36+G33+G38+G45</f>
        <v>180056.89999999997</v>
      </c>
      <c r="H7" s="85">
        <f>SUM(G7/F7*100)</f>
        <v>19.438567035763967</v>
      </c>
      <c r="I7" s="85">
        <f>G7/D7%</f>
        <v>98.18186477868076</v>
      </c>
    </row>
    <row r="8" spans="1:9" s="73" customFormat="1" ht="18">
      <c r="A8" s="71" t="s">
        <v>212</v>
      </c>
      <c r="B8" s="101" t="s">
        <v>137</v>
      </c>
      <c r="C8" s="85">
        <f aca="true" t="shared" si="0" ref="C8:I8">C9</f>
        <v>382549.6</v>
      </c>
      <c r="D8" s="85">
        <f t="shared" si="0"/>
        <v>74047</v>
      </c>
      <c r="E8" s="85">
        <f t="shared" si="0"/>
        <v>19.35618283223927</v>
      </c>
      <c r="F8" s="85">
        <f t="shared" si="0"/>
        <v>388248.4</v>
      </c>
      <c r="G8" s="85">
        <f t="shared" si="0"/>
        <v>78730</v>
      </c>
      <c r="H8" s="85">
        <f t="shared" si="0"/>
        <v>20.278254849215088</v>
      </c>
      <c r="I8" s="85">
        <f t="shared" si="0"/>
        <v>106.32436155414804</v>
      </c>
    </row>
    <row r="9" spans="1:9" s="26" customFormat="1" ht="18">
      <c r="A9" s="30" t="s">
        <v>3</v>
      </c>
      <c r="B9" s="102" t="s">
        <v>138</v>
      </c>
      <c r="C9" s="22">
        <v>382549.6</v>
      </c>
      <c r="D9" s="22">
        <v>74047</v>
      </c>
      <c r="E9" s="22">
        <f aca="true" t="shared" si="1" ref="E9:E18">SUM(D9/C9*100)</f>
        <v>19.35618283223927</v>
      </c>
      <c r="F9" s="22">
        <v>388248.4</v>
      </c>
      <c r="G9" s="22">
        <v>78730</v>
      </c>
      <c r="H9" s="22">
        <f aca="true" t="shared" si="2" ref="H9:H48">SUM(G9/F9*100)</f>
        <v>20.278254849215088</v>
      </c>
      <c r="I9" s="22">
        <f>G9/D9%</f>
        <v>106.32436155414804</v>
      </c>
    </row>
    <row r="10" spans="1:9" s="76" customFormat="1" ht="54">
      <c r="A10" s="29" t="s">
        <v>139</v>
      </c>
      <c r="B10" s="103" t="s">
        <v>140</v>
      </c>
      <c r="C10" s="85">
        <f>C11</f>
        <v>39934.9</v>
      </c>
      <c r="D10" s="85">
        <f>D11</f>
        <v>8954.3</v>
      </c>
      <c r="E10" s="85">
        <f t="shared" si="1"/>
        <v>22.422242199179163</v>
      </c>
      <c r="F10" s="85">
        <f>F11</f>
        <v>40826</v>
      </c>
      <c r="G10" s="85">
        <f>G11</f>
        <v>11083.2</v>
      </c>
      <c r="H10" s="85">
        <f t="shared" si="2"/>
        <v>27.147406064762652</v>
      </c>
      <c r="I10" s="85">
        <f aca="true" t="shared" si="3" ref="I10:I48">G10/D10%</f>
        <v>123.77516947165051</v>
      </c>
    </row>
    <row r="11" spans="1:9" s="26" customFormat="1" ht="54">
      <c r="A11" s="77" t="s">
        <v>187</v>
      </c>
      <c r="B11" s="102" t="s">
        <v>141</v>
      </c>
      <c r="C11" s="22">
        <v>39934.9</v>
      </c>
      <c r="D11" s="22">
        <v>8954.3</v>
      </c>
      <c r="E11" s="22">
        <f t="shared" si="1"/>
        <v>22.422242199179163</v>
      </c>
      <c r="F11" s="22">
        <v>40826</v>
      </c>
      <c r="G11" s="22">
        <v>11083.2</v>
      </c>
      <c r="H11" s="22">
        <f t="shared" si="2"/>
        <v>27.147406064762652</v>
      </c>
      <c r="I11" s="22">
        <f t="shared" si="3"/>
        <v>123.77516947165051</v>
      </c>
    </row>
    <row r="12" spans="1:9" s="76" customFormat="1" ht="18">
      <c r="A12" s="29" t="s">
        <v>142</v>
      </c>
      <c r="B12" s="103" t="s">
        <v>143</v>
      </c>
      <c r="C12" s="85">
        <f>SUM(C13:C15)</f>
        <v>28228</v>
      </c>
      <c r="D12" s="85">
        <f>SUM(D13:D15)</f>
        <v>36656.5</v>
      </c>
      <c r="E12" s="85">
        <f t="shared" si="1"/>
        <v>129.85865098483777</v>
      </c>
      <c r="F12" s="85">
        <f>SUM(F13:F15)</f>
        <v>47957.5</v>
      </c>
      <c r="G12" s="85">
        <f>SUM(G13:G15)</f>
        <v>20906.499999999996</v>
      </c>
      <c r="H12" s="85">
        <f t="shared" si="2"/>
        <v>43.5938070166293</v>
      </c>
      <c r="I12" s="85">
        <f t="shared" si="3"/>
        <v>57.033541118219134</v>
      </c>
    </row>
    <row r="13" spans="1:9" s="26" customFormat="1" ht="18">
      <c r="A13" s="30" t="s">
        <v>9</v>
      </c>
      <c r="B13" s="102" t="s">
        <v>144</v>
      </c>
      <c r="C13" s="22">
        <v>6500</v>
      </c>
      <c r="D13" s="22">
        <v>6528.9</v>
      </c>
      <c r="E13" s="22">
        <f t="shared" si="1"/>
        <v>100.44461538461537</v>
      </c>
      <c r="F13" s="22">
        <v>0</v>
      </c>
      <c r="G13" s="22">
        <v>-84.4</v>
      </c>
      <c r="H13" s="22" t="e">
        <f t="shared" si="2"/>
        <v>#DIV/0!</v>
      </c>
      <c r="I13" s="22">
        <f t="shared" si="3"/>
        <v>-1.2927139334344224</v>
      </c>
    </row>
    <row r="14" spans="1:9" s="26" customFormat="1" ht="18">
      <c r="A14" s="30" t="s">
        <v>16</v>
      </c>
      <c r="B14" s="102" t="s">
        <v>145</v>
      </c>
      <c r="C14" s="22">
        <v>19028</v>
      </c>
      <c r="D14" s="22">
        <v>27022.6</v>
      </c>
      <c r="E14" s="22">
        <f t="shared" si="1"/>
        <v>142.0149253731343</v>
      </c>
      <c r="F14" s="22">
        <v>38617.5</v>
      </c>
      <c r="G14" s="22">
        <v>17038.6</v>
      </c>
      <c r="H14" s="22">
        <f t="shared" si="2"/>
        <v>44.121447530264774</v>
      </c>
      <c r="I14" s="22">
        <f t="shared" si="3"/>
        <v>63.0531481056597</v>
      </c>
    </row>
    <row r="15" spans="1:9" s="26" customFormat="1" ht="54">
      <c r="A15" s="30" t="s">
        <v>39</v>
      </c>
      <c r="B15" s="102" t="s">
        <v>146</v>
      </c>
      <c r="C15" s="22">
        <v>2700</v>
      </c>
      <c r="D15" s="22">
        <v>3105</v>
      </c>
      <c r="E15" s="22">
        <f t="shared" si="1"/>
        <v>114.99999999999999</v>
      </c>
      <c r="F15" s="22">
        <v>9340</v>
      </c>
      <c r="G15" s="22">
        <v>3952.3</v>
      </c>
      <c r="H15" s="22">
        <f t="shared" si="2"/>
        <v>42.315845824411134</v>
      </c>
      <c r="I15" s="22">
        <f t="shared" si="3"/>
        <v>127.28824476650564</v>
      </c>
    </row>
    <row r="16" spans="1:9" s="76" customFormat="1" ht="18">
      <c r="A16" s="29" t="s">
        <v>147</v>
      </c>
      <c r="B16" s="103" t="s">
        <v>148</v>
      </c>
      <c r="C16" s="85">
        <f>SUM(C17:C19)</f>
        <v>171988.3</v>
      </c>
      <c r="D16" s="85">
        <f>SUM(D17:D19)</f>
        <v>18591.7</v>
      </c>
      <c r="E16" s="31">
        <f t="shared" si="1"/>
        <v>10.80986322906849</v>
      </c>
      <c r="F16" s="85">
        <f>SUM(F17:F19)</f>
        <v>181555</v>
      </c>
      <c r="G16" s="85">
        <f>SUM(G17:G19)</f>
        <v>17117.300000000003</v>
      </c>
      <c r="H16" s="31">
        <f t="shared" si="2"/>
        <v>9.428162264878413</v>
      </c>
      <c r="I16" s="31">
        <f t="shared" si="3"/>
        <v>92.06957943598489</v>
      </c>
    </row>
    <row r="17" spans="1:9" s="26" customFormat="1" ht="18">
      <c r="A17" s="30" t="s">
        <v>44</v>
      </c>
      <c r="B17" s="102" t="s">
        <v>149</v>
      </c>
      <c r="C17" s="22">
        <v>33646</v>
      </c>
      <c r="D17" s="22">
        <v>1697.2</v>
      </c>
      <c r="E17" s="22">
        <f t="shared" si="1"/>
        <v>5.044284610354872</v>
      </c>
      <c r="F17" s="22">
        <v>41474.2</v>
      </c>
      <c r="G17" s="22">
        <v>1762.5</v>
      </c>
      <c r="H17" s="22">
        <f t="shared" si="2"/>
        <v>4.249629890389688</v>
      </c>
      <c r="I17" s="22">
        <f t="shared" si="3"/>
        <v>103.84751355173226</v>
      </c>
    </row>
    <row r="18" spans="1:9" s="26" customFormat="1" ht="18">
      <c r="A18" s="30" t="s">
        <v>5</v>
      </c>
      <c r="B18" s="102" t="s">
        <v>150</v>
      </c>
      <c r="C18" s="22">
        <v>50807.5</v>
      </c>
      <c r="D18" s="22">
        <v>7424.1</v>
      </c>
      <c r="E18" s="22">
        <f t="shared" si="1"/>
        <v>14.612212763863603</v>
      </c>
      <c r="F18" s="22">
        <v>52192</v>
      </c>
      <c r="G18" s="22">
        <v>6870.1</v>
      </c>
      <c r="H18" s="22">
        <f t="shared" si="2"/>
        <v>13.163128448804414</v>
      </c>
      <c r="I18" s="22">
        <f t="shared" si="3"/>
        <v>92.53781603157286</v>
      </c>
    </row>
    <row r="19" spans="1:9" s="26" customFormat="1" ht="18">
      <c r="A19" s="30" t="s">
        <v>222</v>
      </c>
      <c r="B19" s="102" t="s">
        <v>223</v>
      </c>
      <c r="C19" s="22">
        <v>87534.8</v>
      </c>
      <c r="D19" s="22">
        <v>9470.4</v>
      </c>
      <c r="E19" s="22">
        <f aca="true" t="shared" si="4" ref="E19:E35">SUM(D19/C19*100)</f>
        <v>10.819011410319094</v>
      </c>
      <c r="F19" s="22">
        <v>87888.8</v>
      </c>
      <c r="G19" s="22">
        <v>8484.7</v>
      </c>
      <c r="H19" s="22">
        <f>SUM(G19/F19*100)</f>
        <v>9.653903569055442</v>
      </c>
      <c r="I19" s="22">
        <f>G19/D19%</f>
        <v>89.59178070620038</v>
      </c>
    </row>
    <row r="20" spans="1:9" s="76" customFormat="1" ht="18">
      <c r="A20" s="29" t="s">
        <v>4</v>
      </c>
      <c r="B20" s="103" t="s">
        <v>151</v>
      </c>
      <c r="C20" s="85">
        <f>SUM(C21:C23)</f>
        <v>9290.3</v>
      </c>
      <c r="D20" s="85">
        <f>SUM(D21:D23)</f>
        <v>2595.4</v>
      </c>
      <c r="E20" s="85">
        <f t="shared" si="4"/>
        <v>27.936665123838843</v>
      </c>
      <c r="F20" s="85">
        <f>SUM(F21:F23)</f>
        <v>12227.2</v>
      </c>
      <c r="G20" s="85">
        <f>SUM(G21:G23)</f>
        <v>2082.7</v>
      </c>
      <c r="H20" s="85">
        <f>SUM(G20/F20*100)</f>
        <v>17.03333551426328</v>
      </c>
      <c r="I20" s="85">
        <f>G20/D20%</f>
        <v>80.2458195268552</v>
      </c>
    </row>
    <row r="21" spans="1:9" s="26" customFormat="1" ht="54">
      <c r="A21" s="77" t="s">
        <v>188</v>
      </c>
      <c r="B21" s="102" t="s">
        <v>152</v>
      </c>
      <c r="C21" s="22">
        <v>9243.3</v>
      </c>
      <c r="D21" s="22">
        <v>2571.8</v>
      </c>
      <c r="E21" s="22">
        <f t="shared" si="4"/>
        <v>27.823396406045465</v>
      </c>
      <c r="F21" s="22">
        <v>12200</v>
      </c>
      <c r="G21" s="22">
        <v>2049.2</v>
      </c>
      <c r="H21" s="22">
        <f t="shared" si="2"/>
        <v>16.79672131147541</v>
      </c>
      <c r="I21" s="22">
        <f t="shared" si="3"/>
        <v>79.67960183529044</v>
      </c>
    </row>
    <row r="22" spans="1:9" s="26" customFormat="1" ht="90">
      <c r="A22" s="77" t="s">
        <v>189</v>
      </c>
      <c r="B22" s="102" t="s">
        <v>153</v>
      </c>
      <c r="C22" s="22">
        <v>47</v>
      </c>
      <c r="D22" s="22">
        <v>18.6</v>
      </c>
      <c r="E22" s="22">
        <f t="shared" si="4"/>
        <v>39.57446808510638</v>
      </c>
      <c r="F22" s="22">
        <v>27.2</v>
      </c>
      <c r="G22" s="22">
        <v>8.5</v>
      </c>
      <c r="H22" s="22">
        <f>SUM(G22/F22*100)</f>
        <v>31.25</v>
      </c>
      <c r="I22" s="22">
        <f>G22/D22%</f>
        <v>45.69892473118279</v>
      </c>
    </row>
    <row r="23" spans="1:9" s="26" customFormat="1" ht="54">
      <c r="A23" s="77" t="s">
        <v>190</v>
      </c>
      <c r="B23" s="102" t="s">
        <v>191</v>
      </c>
      <c r="C23" s="22">
        <v>0</v>
      </c>
      <c r="D23" s="22">
        <v>5</v>
      </c>
      <c r="E23" s="22" t="e">
        <f t="shared" si="4"/>
        <v>#DIV/0!</v>
      </c>
      <c r="F23" s="22">
        <v>0</v>
      </c>
      <c r="G23" s="22">
        <v>25</v>
      </c>
      <c r="H23" s="22" t="e">
        <f>SUM(G23/F23*100)</f>
        <v>#DIV/0!</v>
      </c>
      <c r="I23" s="22">
        <v>0</v>
      </c>
    </row>
    <row r="24" spans="1:9" s="76" customFormat="1" ht="36">
      <c r="A24" s="29" t="s">
        <v>10</v>
      </c>
      <c r="B24" s="103" t="s">
        <v>154</v>
      </c>
      <c r="C24" s="85">
        <f>SUM(C25:C27)</f>
        <v>18785.6</v>
      </c>
      <c r="D24" s="85">
        <f>SUM(D25:D27)</f>
        <v>3240.3</v>
      </c>
      <c r="E24" s="85">
        <f t="shared" si="4"/>
        <v>17.24885018311899</v>
      </c>
      <c r="F24" s="85">
        <f>SUM(F25:F27)</f>
        <v>35671.9</v>
      </c>
      <c r="G24" s="85">
        <f>SUM(G25:G27)</f>
        <v>5544.2</v>
      </c>
      <c r="H24" s="85">
        <f t="shared" si="2"/>
        <v>15.542205489474908</v>
      </c>
      <c r="I24" s="85">
        <f t="shared" si="3"/>
        <v>171.10144122457797</v>
      </c>
    </row>
    <row r="25" spans="1:9" s="26" customFormat="1" ht="180">
      <c r="A25" s="77" t="s">
        <v>155</v>
      </c>
      <c r="B25" s="102" t="s">
        <v>156</v>
      </c>
      <c r="C25" s="22">
        <v>14642.6</v>
      </c>
      <c r="D25" s="22">
        <v>1915.9</v>
      </c>
      <c r="E25" s="22">
        <f t="shared" si="4"/>
        <v>13.084424897217708</v>
      </c>
      <c r="F25" s="22">
        <v>24862.7</v>
      </c>
      <c r="G25" s="22">
        <v>3396.5</v>
      </c>
      <c r="H25" s="22">
        <f t="shared" si="2"/>
        <v>13.661026356751277</v>
      </c>
      <c r="I25" s="22">
        <f t="shared" si="3"/>
        <v>177.27960749517197</v>
      </c>
    </row>
    <row r="26" spans="1:9" s="26" customFormat="1" ht="54">
      <c r="A26" s="77" t="s">
        <v>157</v>
      </c>
      <c r="B26" s="102" t="s">
        <v>158</v>
      </c>
      <c r="C26" s="22">
        <v>100</v>
      </c>
      <c r="D26" s="22">
        <v>30</v>
      </c>
      <c r="E26" s="22">
        <f t="shared" si="4"/>
        <v>30</v>
      </c>
      <c r="F26" s="22">
        <v>100</v>
      </c>
      <c r="G26" s="22">
        <v>0</v>
      </c>
      <c r="H26" s="22">
        <f>SUM(G26/F26*100)</f>
        <v>0</v>
      </c>
      <c r="I26" s="22">
        <f t="shared" si="3"/>
        <v>0</v>
      </c>
    </row>
    <row r="27" spans="1:9" s="26" customFormat="1" ht="162">
      <c r="A27" s="77" t="s">
        <v>159</v>
      </c>
      <c r="B27" s="102" t="s">
        <v>160</v>
      </c>
      <c r="C27" s="22">
        <v>4043</v>
      </c>
      <c r="D27" s="22">
        <v>1294.4</v>
      </c>
      <c r="E27" s="22">
        <f t="shared" si="4"/>
        <v>32.01582982933465</v>
      </c>
      <c r="F27" s="22">
        <v>10709.2</v>
      </c>
      <c r="G27" s="22">
        <v>2147.7</v>
      </c>
      <c r="H27" s="22">
        <f>SUM(G27/F27*100)</f>
        <v>20.054719306764273</v>
      </c>
      <c r="I27" s="22">
        <f>G27/D27%</f>
        <v>165.92243510506796</v>
      </c>
    </row>
    <row r="28" spans="1:9" s="76" customFormat="1" ht="36">
      <c r="A28" s="78" t="s">
        <v>11</v>
      </c>
      <c r="B28" s="103" t="s">
        <v>161</v>
      </c>
      <c r="C28" s="85">
        <f>C29</f>
        <v>684.6</v>
      </c>
      <c r="D28" s="85">
        <f>D29</f>
        <v>185.4</v>
      </c>
      <c r="E28" s="110">
        <f t="shared" si="4"/>
        <v>27.081507449605606</v>
      </c>
      <c r="F28" s="85">
        <f>F29</f>
        <v>520</v>
      </c>
      <c r="G28" s="85">
        <f>G29</f>
        <v>364.8</v>
      </c>
      <c r="H28" s="110">
        <f>SUM(G28/F28*100)</f>
        <v>70.15384615384616</v>
      </c>
      <c r="I28" s="110">
        <f>G28/D28%</f>
        <v>196.76375404530745</v>
      </c>
    </row>
    <row r="29" spans="1:9" s="26" customFormat="1" ht="36">
      <c r="A29" s="77" t="s">
        <v>162</v>
      </c>
      <c r="B29" s="102" t="s">
        <v>163</v>
      </c>
      <c r="C29" s="22">
        <v>684.6</v>
      </c>
      <c r="D29" s="22">
        <v>185.4</v>
      </c>
      <c r="E29" s="22">
        <f t="shared" si="4"/>
        <v>27.081507449605606</v>
      </c>
      <c r="F29" s="22">
        <v>520</v>
      </c>
      <c r="G29" s="22">
        <v>364.8</v>
      </c>
      <c r="H29" s="22">
        <f t="shared" si="2"/>
        <v>70.15384615384616</v>
      </c>
      <c r="I29" s="22">
        <f t="shared" si="3"/>
        <v>196.76375404530745</v>
      </c>
    </row>
    <row r="30" spans="1:9" s="76" customFormat="1" ht="54">
      <c r="A30" s="79" t="s">
        <v>164</v>
      </c>
      <c r="B30" s="103" t="s">
        <v>165</v>
      </c>
      <c r="C30" s="85">
        <f>SUM(C31:C32)</f>
        <v>160777.9</v>
      </c>
      <c r="D30" s="85">
        <f>SUM(D31:D32)</f>
        <v>34683.2</v>
      </c>
      <c r="E30" s="85">
        <f t="shared" si="4"/>
        <v>21.57211905367591</v>
      </c>
      <c r="F30" s="85">
        <f>SUM(F31:F32)</f>
        <v>183657</v>
      </c>
      <c r="G30" s="85">
        <f>SUM(G31:G32)</f>
        <v>42213.4</v>
      </c>
      <c r="H30" s="85">
        <f>SUM(G30/F30*100)</f>
        <v>22.984912091561988</v>
      </c>
      <c r="I30" s="85">
        <f>G30/D30%</f>
        <v>121.71137611293076</v>
      </c>
    </row>
    <row r="31" spans="1:9" s="26" customFormat="1" ht="18">
      <c r="A31" s="30" t="s">
        <v>6</v>
      </c>
      <c r="B31" s="102" t="s">
        <v>166</v>
      </c>
      <c r="C31" s="22">
        <v>160726.9</v>
      </c>
      <c r="D31" s="22">
        <v>34683.2</v>
      </c>
      <c r="E31" s="22">
        <f t="shared" si="4"/>
        <v>21.57896406886464</v>
      </c>
      <c r="F31" s="22">
        <v>183657</v>
      </c>
      <c r="G31" s="22">
        <v>42210.3</v>
      </c>
      <c r="H31" s="22">
        <f t="shared" si="2"/>
        <v>22.98322416243323</v>
      </c>
      <c r="I31" s="22">
        <f t="shared" si="3"/>
        <v>121.70243806799834</v>
      </c>
    </row>
    <row r="32" spans="1:9" s="26" customFormat="1" ht="36">
      <c r="A32" s="30" t="s">
        <v>167</v>
      </c>
      <c r="B32" s="102" t="s">
        <v>168</v>
      </c>
      <c r="C32" s="22">
        <v>51</v>
      </c>
      <c r="D32" s="22">
        <v>0</v>
      </c>
      <c r="E32" s="22">
        <f t="shared" si="4"/>
        <v>0</v>
      </c>
      <c r="F32" s="22">
        <v>0</v>
      </c>
      <c r="G32" s="22">
        <v>3.1</v>
      </c>
      <c r="H32" s="22" t="e">
        <f t="shared" si="2"/>
        <v>#DIV/0!</v>
      </c>
      <c r="I32" s="22" t="e">
        <f t="shared" si="3"/>
        <v>#DIV/0!</v>
      </c>
    </row>
    <row r="33" spans="1:9" s="80" customFormat="1" ht="36">
      <c r="A33" s="29" t="s">
        <v>7</v>
      </c>
      <c r="B33" s="103" t="s">
        <v>169</v>
      </c>
      <c r="C33" s="85">
        <f>SUM(C34:C35)</f>
        <v>10084.5</v>
      </c>
      <c r="D33" s="85">
        <f>SUM(D34:D35)</f>
        <v>2399.4</v>
      </c>
      <c r="E33" s="85">
        <f t="shared" si="4"/>
        <v>23.792949576082105</v>
      </c>
      <c r="F33" s="85">
        <f>SUM(F34:F35)</f>
        <v>32015</v>
      </c>
      <c r="G33" s="85">
        <f>SUM(G34:G35)</f>
        <v>2319.1</v>
      </c>
      <c r="H33" s="85">
        <f t="shared" si="2"/>
        <v>7.243791972512885</v>
      </c>
      <c r="I33" s="85">
        <f t="shared" si="3"/>
        <v>96.65332999916646</v>
      </c>
    </row>
    <row r="34" spans="1:9" s="26" customFormat="1" ht="162">
      <c r="A34" s="77" t="s">
        <v>170</v>
      </c>
      <c r="B34" s="102" t="s">
        <v>171</v>
      </c>
      <c r="C34" s="22">
        <v>6999.1</v>
      </c>
      <c r="D34" s="22">
        <v>164.3</v>
      </c>
      <c r="E34" s="22">
        <f t="shared" si="4"/>
        <v>2.3474446714577586</v>
      </c>
      <c r="F34" s="22">
        <v>29965</v>
      </c>
      <c r="G34" s="22">
        <v>42</v>
      </c>
      <c r="H34" s="22">
        <f t="shared" si="2"/>
        <v>0.14016352411146338</v>
      </c>
      <c r="I34" s="22">
        <f t="shared" si="3"/>
        <v>25.562994522215458</v>
      </c>
    </row>
    <row r="35" spans="1:9" s="26" customFormat="1" ht="72">
      <c r="A35" s="77" t="s">
        <v>172</v>
      </c>
      <c r="B35" s="102" t="s">
        <v>173</v>
      </c>
      <c r="C35" s="22">
        <v>3085.4</v>
      </c>
      <c r="D35" s="22">
        <v>2235.1</v>
      </c>
      <c r="E35" s="22">
        <f t="shared" si="4"/>
        <v>72.44117456407596</v>
      </c>
      <c r="F35" s="22">
        <v>2050</v>
      </c>
      <c r="G35" s="22">
        <v>2277.1</v>
      </c>
      <c r="H35" s="22">
        <f t="shared" si="2"/>
        <v>111.07804878048779</v>
      </c>
      <c r="I35" s="22">
        <f t="shared" si="3"/>
        <v>101.87911055433761</v>
      </c>
    </row>
    <row r="36" spans="1:9" s="76" customFormat="1" ht="36">
      <c r="A36" s="29" t="s">
        <v>40</v>
      </c>
      <c r="B36" s="104" t="s">
        <v>174</v>
      </c>
      <c r="C36" s="85">
        <f aca="true" t="shared" si="5" ref="C36:I36">C37</f>
        <v>0</v>
      </c>
      <c r="D36" s="85">
        <f t="shared" si="5"/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</row>
    <row r="37" spans="1:9" s="26" customFormat="1" ht="72">
      <c r="A37" s="30" t="s">
        <v>175</v>
      </c>
      <c r="B37" s="105" t="s">
        <v>176</v>
      </c>
      <c r="C37" s="22">
        <v>0</v>
      </c>
      <c r="D37" s="22">
        <v>0</v>
      </c>
      <c r="E37" s="22"/>
      <c r="F37" s="22">
        <v>0</v>
      </c>
      <c r="G37" s="22">
        <v>0</v>
      </c>
      <c r="H37" s="22"/>
      <c r="I37" s="22"/>
    </row>
    <row r="38" spans="1:9" s="80" customFormat="1" ht="36">
      <c r="A38" s="29" t="s">
        <v>38</v>
      </c>
      <c r="B38" s="103" t="s">
        <v>177</v>
      </c>
      <c r="C38" s="85">
        <f>SUM(C39:C44)</f>
        <v>1000</v>
      </c>
      <c r="D38" s="85">
        <f>SUM(D39:D44)</f>
        <v>368.7</v>
      </c>
      <c r="E38" s="85">
        <f>SUM(D38/C38*100)</f>
        <v>36.87</v>
      </c>
      <c r="F38" s="85">
        <f>SUM(F39:F44)</f>
        <v>1100</v>
      </c>
      <c r="G38" s="85">
        <f>SUM(G39:G44)</f>
        <v>301.9</v>
      </c>
      <c r="H38" s="85">
        <f t="shared" si="2"/>
        <v>27.445454545454545</v>
      </c>
      <c r="I38" s="85">
        <f t="shared" si="3"/>
        <v>81.88228912394901</v>
      </c>
    </row>
    <row r="39" spans="1:9" s="26" customFormat="1" ht="54">
      <c r="A39" s="77" t="s">
        <v>206</v>
      </c>
      <c r="B39" s="106" t="s">
        <v>207</v>
      </c>
      <c r="C39" s="22">
        <v>462.3</v>
      </c>
      <c r="D39" s="22">
        <v>129.1</v>
      </c>
      <c r="E39" s="22">
        <f>SUM(D39/C39*100)</f>
        <v>27.925589444083926</v>
      </c>
      <c r="F39" s="22">
        <v>620</v>
      </c>
      <c r="G39" s="22">
        <v>202</v>
      </c>
      <c r="H39" s="22">
        <f>SUM(G39/F39*100)</f>
        <v>32.58064516129032</v>
      </c>
      <c r="I39" s="22">
        <f>G39/D39%</f>
        <v>156.46785437645238</v>
      </c>
    </row>
    <row r="40" spans="1:9" s="26" customFormat="1" ht="72">
      <c r="A40" s="77" t="s">
        <v>218</v>
      </c>
      <c r="B40" s="106" t="s">
        <v>217</v>
      </c>
      <c r="C40" s="22">
        <v>147</v>
      </c>
      <c r="D40" s="22">
        <v>142.3</v>
      </c>
      <c r="E40" s="22">
        <f>SUM(D40/C40*100)</f>
        <v>96.80272108843539</v>
      </c>
      <c r="F40" s="22">
        <v>280</v>
      </c>
      <c r="G40" s="22">
        <v>42.2</v>
      </c>
      <c r="H40" s="22">
        <f t="shared" si="2"/>
        <v>15.071428571428571</v>
      </c>
      <c r="I40" s="22">
        <f t="shared" si="3"/>
        <v>29.655657062543924</v>
      </c>
    </row>
    <row r="41" spans="1:9" s="26" customFormat="1" ht="39" customHeight="1">
      <c r="A41" s="116" t="s">
        <v>210</v>
      </c>
      <c r="B41" s="106" t="s">
        <v>209</v>
      </c>
      <c r="C41" s="22">
        <v>363</v>
      </c>
      <c r="D41" s="22">
        <v>50</v>
      </c>
      <c r="E41" s="22">
        <f>SUM(D41/C41*100)</f>
        <v>13.774104683195592</v>
      </c>
      <c r="F41" s="22">
        <v>150</v>
      </c>
      <c r="G41" s="22">
        <v>54.8</v>
      </c>
      <c r="H41" s="22">
        <f>SUM(G41/F41*100)</f>
        <v>36.53333333333333</v>
      </c>
      <c r="I41" s="22">
        <f>G41/D41%</f>
        <v>109.6</v>
      </c>
    </row>
    <row r="42" spans="1:9" s="26" customFormat="1" ht="33.75" customHeight="1">
      <c r="A42" s="77" t="s">
        <v>178</v>
      </c>
      <c r="B42" s="106" t="s">
        <v>179</v>
      </c>
      <c r="C42" s="22">
        <v>0</v>
      </c>
      <c r="D42" s="22">
        <v>0</v>
      </c>
      <c r="E42" s="22" t="e">
        <f aca="true" t="shared" si="6" ref="E42:E57">SUM(D42/C42*100)</f>
        <v>#DIV/0!</v>
      </c>
      <c r="F42" s="22">
        <v>0</v>
      </c>
      <c r="G42" s="22">
        <v>0</v>
      </c>
      <c r="H42" s="22" t="e">
        <f t="shared" si="2"/>
        <v>#DIV/0!</v>
      </c>
      <c r="I42" s="22" t="e">
        <f t="shared" si="3"/>
        <v>#DIV/0!</v>
      </c>
    </row>
    <row r="43" spans="1:9" s="26" customFormat="1" ht="36">
      <c r="A43" s="77" t="s">
        <v>208</v>
      </c>
      <c r="B43" s="106" t="s">
        <v>211</v>
      </c>
      <c r="C43" s="22">
        <v>27.7</v>
      </c>
      <c r="D43" s="22">
        <v>44.2</v>
      </c>
      <c r="E43" s="22">
        <f t="shared" si="6"/>
        <v>159.56678700361013</v>
      </c>
      <c r="F43" s="22">
        <v>50</v>
      </c>
      <c r="G43" s="22">
        <v>2.9</v>
      </c>
      <c r="H43" s="22">
        <f t="shared" si="2"/>
        <v>5.8</v>
      </c>
      <c r="I43" s="22">
        <f t="shared" si="3"/>
        <v>6.5610859728506785</v>
      </c>
    </row>
    <row r="44" spans="1:9" s="26" customFormat="1" ht="42" customHeight="1">
      <c r="A44" s="77" t="s">
        <v>220</v>
      </c>
      <c r="B44" s="105" t="s">
        <v>219</v>
      </c>
      <c r="C44" s="22">
        <v>0</v>
      </c>
      <c r="D44" s="22">
        <v>3.1</v>
      </c>
      <c r="E44" s="22" t="e">
        <f t="shared" si="6"/>
        <v>#DIV/0!</v>
      </c>
      <c r="F44" s="22">
        <v>0</v>
      </c>
      <c r="G44" s="22">
        <v>0</v>
      </c>
      <c r="H44" s="22" t="e">
        <f t="shared" si="2"/>
        <v>#DIV/0!</v>
      </c>
      <c r="I44" s="22">
        <f t="shared" si="3"/>
        <v>0</v>
      </c>
    </row>
    <row r="45" spans="1:9" s="76" customFormat="1" ht="23.25" customHeight="1">
      <c r="A45" s="29" t="s">
        <v>8</v>
      </c>
      <c r="B45" s="103" t="s">
        <v>180</v>
      </c>
      <c r="C45" s="85">
        <f>SUM(C46:C48)</f>
        <v>3232.5</v>
      </c>
      <c r="D45" s="85">
        <f>SUM(D46:D48)</f>
        <v>1669.3000000000002</v>
      </c>
      <c r="E45" s="22">
        <f t="shared" si="6"/>
        <v>51.64114462490333</v>
      </c>
      <c r="F45" s="85">
        <f>SUM(F46:F48)</f>
        <v>2508.9</v>
      </c>
      <c r="G45" s="85">
        <f>SUM(G46:G48)</f>
        <v>-606.2</v>
      </c>
      <c r="H45" s="22">
        <f t="shared" si="2"/>
        <v>-24.161983339312048</v>
      </c>
      <c r="I45" s="22">
        <f t="shared" si="3"/>
        <v>-36.3146228958246</v>
      </c>
    </row>
    <row r="46" spans="1:9" s="76" customFormat="1" ht="18">
      <c r="A46" s="30" t="s">
        <v>181</v>
      </c>
      <c r="B46" s="102" t="s">
        <v>182</v>
      </c>
      <c r="C46" s="22">
        <v>0</v>
      </c>
      <c r="D46" s="22">
        <v>9.4</v>
      </c>
      <c r="E46" s="22" t="e">
        <f t="shared" si="6"/>
        <v>#DIV/0!</v>
      </c>
      <c r="F46" s="22">
        <v>0</v>
      </c>
      <c r="G46" s="22">
        <v>18</v>
      </c>
      <c r="H46" s="22" t="e">
        <f t="shared" si="2"/>
        <v>#DIV/0!</v>
      </c>
      <c r="I46" s="22">
        <f t="shared" si="3"/>
        <v>191.48936170212767</v>
      </c>
    </row>
    <row r="47" spans="1:9" s="76" customFormat="1" ht="18">
      <c r="A47" s="30" t="s">
        <v>8</v>
      </c>
      <c r="B47" s="102" t="s">
        <v>221</v>
      </c>
      <c r="C47" s="22">
        <v>1659.9</v>
      </c>
      <c r="D47" s="22">
        <v>1659.9</v>
      </c>
      <c r="E47" s="22">
        <f t="shared" si="6"/>
        <v>100</v>
      </c>
      <c r="F47" s="22">
        <v>945.7</v>
      </c>
      <c r="G47" s="22">
        <v>-624.2</v>
      </c>
      <c r="H47" s="22">
        <f t="shared" si="2"/>
        <v>-66.00401818758593</v>
      </c>
      <c r="I47" s="22">
        <f t="shared" si="3"/>
        <v>-37.60467498042051</v>
      </c>
    </row>
    <row r="48" spans="1:9" s="76" customFormat="1" ht="18">
      <c r="A48" s="30" t="s">
        <v>224</v>
      </c>
      <c r="B48" s="74" t="s">
        <v>225</v>
      </c>
      <c r="C48" s="22">
        <v>1572.6</v>
      </c>
      <c r="D48" s="22">
        <v>0</v>
      </c>
      <c r="E48" s="22">
        <f t="shared" si="6"/>
        <v>0</v>
      </c>
      <c r="F48" s="22">
        <v>1563.2</v>
      </c>
      <c r="G48" s="22">
        <v>0</v>
      </c>
      <c r="H48" s="22">
        <f t="shared" si="2"/>
        <v>0</v>
      </c>
      <c r="I48" s="22" t="e">
        <f t="shared" si="3"/>
        <v>#DIV/0!</v>
      </c>
    </row>
    <row r="49" spans="1:9" ht="17.25">
      <c r="A49" s="64" t="s">
        <v>1</v>
      </c>
      <c r="B49" s="48" t="s">
        <v>127</v>
      </c>
      <c r="C49" s="111">
        <f>SUM(C50+C51+C52+C53+C54+C55+C56+C57)</f>
        <v>1422170.9000000001</v>
      </c>
      <c r="D49" s="111">
        <f>SUM(D50+D51+D52+D53+D54+D55+D56+D57)</f>
        <v>242204.3</v>
      </c>
      <c r="E49" s="31">
        <f t="shared" si="6"/>
        <v>17.030604409076293</v>
      </c>
      <c r="F49" s="111">
        <f>SUM(F50+F51+F52+F53+F54+F55+F56+F57)</f>
        <v>1505590.2000000002</v>
      </c>
      <c r="G49" s="111">
        <f>SUM(G50+G51+G52+G53+G54+G55+G56+G57)</f>
        <v>272123.5</v>
      </c>
      <c r="H49" s="31">
        <f aca="true" t="shared" si="7" ref="H49:H57">SUM(G49/F49*100)</f>
        <v>18.074207709375365</v>
      </c>
      <c r="I49" s="31">
        <f aca="true" t="shared" si="8" ref="I49:I57">G49/D49%</f>
        <v>112.35287730234353</v>
      </c>
    </row>
    <row r="50" spans="1:9" ht="18">
      <c r="A50" s="10" t="s">
        <v>41</v>
      </c>
      <c r="B50" s="51" t="s">
        <v>200</v>
      </c>
      <c r="C50" s="11">
        <v>166405.7</v>
      </c>
      <c r="D50" s="11">
        <v>36391.8</v>
      </c>
      <c r="E50" s="22">
        <f t="shared" si="6"/>
        <v>21.869322985931372</v>
      </c>
      <c r="F50" s="11">
        <v>175611.4</v>
      </c>
      <c r="G50" s="11">
        <v>43902.8</v>
      </c>
      <c r="H50" s="22">
        <f t="shared" si="7"/>
        <v>24.99997152804431</v>
      </c>
      <c r="I50" s="22">
        <f t="shared" si="8"/>
        <v>120.63926488934321</v>
      </c>
    </row>
    <row r="51" spans="1:9" ht="18">
      <c r="A51" s="10" t="s">
        <v>43</v>
      </c>
      <c r="B51" s="51" t="s">
        <v>201</v>
      </c>
      <c r="C51" s="52">
        <v>335936.8</v>
      </c>
      <c r="D51" s="52">
        <v>21440.7</v>
      </c>
      <c r="E51" s="22">
        <f>SUM(D51/C51*100)</f>
        <v>6.382361206036374</v>
      </c>
      <c r="F51" s="52">
        <v>335779.4</v>
      </c>
      <c r="G51" s="52">
        <v>32934.8</v>
      </c>
      <c r="H51" s="22">
        <f>SUM(G51/F51*100)</f>
        <v>9.808463532902852</v>
      </c>
      <c r="I51" s="22">
        <f>G51/D51%</f>
        <v>153.60879075776444</v>
      </c>
    </row>
    <row r="52" spans="1:9" ht="18">
      <c r="A52" s="10" t="s">
        <v>42</v>
      </c>
      <c r="B52" s="51" t="s">
        <v>202</v>
      </c>
      <c r="C52" s="52">
        <v>829444.3</v>
      </c>
      <c r="D52" s="52">
        <v>181664.1</v>
      </c>
      <c r="E52" s="22">
        <f t="shared" si="6"/>
        <v>21.90190468485949</v>
      </c>
      <c r="F52" s="52">
        <v>981887.9</v>
      </c>
      <c r="G52" s="52">
        <v>194352.5</v>
      </c>
      <c r="H52" s="22">
        <f t="shared" si="7"/>
        <v>19.79375649705022</v>
      </c>
      <c r="I52" s="22">
        <f t="shared" si="8"/>
        <v>106.9845390476159</v>
      </c>
    </row>
    <row r="53" spans="1:9" ht="18">
      <c r="A53" s="10" t="s">
        <v>12</v>
      </c>
      <c r="B53" s="51" t="s">
        <v>203</v>
      </c>
      <c r="C53" s="52">
        <v>90570.2</v>
      </c>
      <c r="D53" s="52">
        <v>2893.8</v>
      </c>
      <c r="E53" s="22">
        <f>SUM(D53/C53*100)</f>
        <v>3.195090658958466</v>
      </c>
      <c r="F53" s="52">
        <v>12019.5</v>
      </c>
      <c r="G53" s="52">
        <v>1066.9</v>
      </c>
      <c r="H53" s="22">
        <f>SUM(G53/F53*100)</f>
        <v>8.876409168434627</v>
      </c>
      <c r="I53" s="22">
        <v>0</v>
      </c>
    </row>
    <row r="54" spans="1:9" ht="18">
      <c r="A54" s="30" t="s">
        <v>14</v>
      </c>
      <c r="B54" s="51" t="s">
        <v>199</v>
      </c>
      <c r="C54" s="22">
        <v>-4.2</v>
      </c>
      <c r="D54" s="22">
        <v>-4.2</v>
      </c>
      <c r="E54" s="22">
        <f t="shared" si="6"/>
        <v>100</v>
      </c>
      <c r="F54" s="22"/>
      <c r="G54" s="22"/>
      <c r="H54" s="22" t="e">
        <f t="shared" si="7"/>
        <v>#DIV/0!</v>
      </c>
      <c r="I54" s="22">
        <v>0</v>
      </c>
    </row>
    <row r="55" spans="1:9" s="26" customFormat="1" ht="18">
      <c r="A55" s="30" t="s">
        <v>14</v>
      </c>
      <c r="B55" s="51" t="s">
        <v>135</v>
      </c>
      <c r="C55" s="22">
        <v>-50</v>
      </c>
      <c r="D55" s="22">
        <v>-50</v>
      </c>
      <c r="E55" s="22">
        <f t="shared" si="6"/>
        <v>100</v>
      </c>
      <c r="F55" s="22">
        <v>473.5</v>
      </c>
      <c r="G55" s="22">
        <v>48</v>
      </c>
      <c r="H55" s="22">
        <f t="shared" si="7"/>
        <v>10.137275607180571</v>
      </c>
      <c r="I55" s="22">
        <v>0</v>
      </c>
    </row>
    <row r="56" spans="1:9" s="26" customFormat="1" ht="36">
      <c r="A56" s="30" t="s">
        <v>17</v>
      </c>
      <c r="B56" s="115" t="s">
        <v>128</v>
      </c>
      <c r="C56" s="22"/>
      <c r="D56" s="22"/>
      <c r="E56" s="22">
        <v>0</v>
      </c>
      <c r="F56" s="22"/>
      <c r="G56" s="22"/>
      <c r="H56" s="22" t="e">
        <f>SUM(G56/F56*100)</f>
        <v>#DIV/0!</v>
      </c>
      <c r="I56" s="22">
        <v>1</v>
      </c>
    </row>
    <row r="57" spans="1:9" ht="36">
      <c r="A57" s="10" t="s">
        <v>13</v>
      </c>
      <c r="B57" s="51" t="s">
        <v>129</v>
      </c>
      <c r="C57" s="22">
        <v>-131.9</v>
      </c>
      <c r="D57" s="22">
        <v>-131.9</v>
      </c>
      <c r="E57" s="22">
        <f t="shared" si="6"/>
        <v>100</v>
      </c>
      <c r="F57" s="22">
        <v>-181.5</v>
      </c>
      <c r="G57" s="22">
        <v>-181.5</v>
      </c>
      <c r="H57" s="22">
        <f t="shared" si="7"/>
        <v>100</v>
      </c>
      <c r="I57" s="22">
        <f t="shared" si="8"/>
        <v>137.60424564063686</v>
      </c>
    </row>
    <row r="58" spans="1:9" ht="17.25">
      <c r="A58" s="12" t="s">
        <v>28</v>
      </c>
      <c r="B58" s="43"/>
      <c r="C58" s="98">
        <f>SUM(C7+C49)</f>
        <v>2248727.1</v>
      </c>
      <c r="D58" s="98">
        <f>SUM(D7+D49)</f>
        <v>425595.5</v>
      </c>
      <c r="E58" s="27">
        <f>SUM(D58/C58*100)</f>
        <v>18.926062660071114</v>
      </c>
      <c r="F58" s="98">
        <f>SUM(F7+F49)</f>
        <v>2431877.1</v>
      </c>
      <c r="G58" s="98">
        <f>SUM(G7+G49)</f>
        <v>452180.39999999997</v>
      </c>
      <c r="H58" s="27">
        <f>SUM(G58/F58*100)</f>
        <v>18.593883712297796</v>
      </c>
      <c r="I58" s="27">
        <f>G58/D58%</f>
        <v>106.2465181140308</v>
      </c>
    </row>
    <row r="59" spans="1:9" ht="18">
      <c r="A59" s="125" t="s">
        <v>2</v>
      </c>
      <c r="B59" s="125"/>
      <c r="C59" s="125"/>
      <c r="D59" s="125"/>
      <c r="E59" s="125"/>
      <c r="F59" s="125"/>
      <c r="G59" s="125"/>
      <c r="H59" s="125"/>
      <c r="I59" s="88"/>
    </row>
    <row r="60" spans="1:9" ht="17.25">
      <c r="A60" s="47" t="s">
        <v>18</v>
      </c>
      <c r="B60" s="48" t="s">
        <v>50</v>
      </c>
      <c r="C60" s="49">
        <f>SUM(C61:C67)</f>
        <v>195971.8</v>
      </c>
      <c r="D60" s="49">
        <f>SUM(D61:D67)</f>
        <v>29353.4</v>
      </c>
      <c r="E60" s="50">
        <f>SUM(D60/C60*100)</f>
        <v>14.97837954236273</v>
      </c>
      <c r="F60" s="49">
        <f>SUM(F61:F67)</f>
        <v>172437.40000000002</v>
      </c>
      <c r="G60" s="49">
        <f>SUM(G61:G67)</f>
        <v>34439.9</v>
      </c>
      <c r="H60" s="50">
        <f>SUM(G60/F60*100)</f>
        <v>19.972407377981803</v>
      </c>
      <c r="I60" s="50">
        <f>G60/D60%</f>
        <v>117.3284866489061</v>
      </c>
    </row>
    <row r="61" spans="1:10" ht="72">
      <c r="A61" s="13" t="s">
        <v>51</v>
      </c>
      <c r="B61" s="51" t="s">
        <v>52</v>
      </c>
      <c r="C61" s="97">
        <v>10976.6</v>
      </c>
      <c r="D61" s="96">
        <v>1910.9</v>
      </c>
      <c r="E61" s="54">
        <f>SUM(D61/C61*100)</f>
        <v>17.408851556948417</v>
      </c>
      <c r="F61" s="97">
        <v>15209.5</v>
      </c>
      <c r="G61" s="96">
        <v>2869.2</v>
      </c>
      <c r="H61" s="54">
        <f aca="true" t="shared" si="9" ref="H61:H67">SUM(G61/F61*100)</f>
        <v>18.86452546106052</v>
      </c>
      <c r="I61" s="22">
        <f>G61/D61%</f>
        <v>150.14914438222826</v>
      </c>
      <c r="J61" s="89"/>
    </row>
    <row r="62" spans="1:9" ht="90">
      <c r="A62" s="13" t="s">
        <v>53</v>
      </c>
      <c r="B62" s="51" t="s">
        <v>54</v>
      </c>
      <c r="C62" s="97">
        <v>6711.9</v>
      </c>
      <c r="D62" s="96">
        <v>1208.7</v>
      </c>
      <c r="E62" s="54">
        <f>SUM(D62/C62*100)</f>
        <v>18.008313592276405</v>
      </c>
      <c r="F62" s="97">
        <v>7528.3</v>
      </c>
      <c r="G62" s="96">
        <v>1421.5</v>
      </c>
      <c r="H62" s="54">
        <f t="shared" si="9"/>
        <v>18.882084932853367</v>
      </c>
      <c r="I62" s="22">
        <f aca="true" t="shared" si="10" ref="I62:I67">G62/D62%</f>
        <v>117.60569206585588</v>
      </c>
    </row>
    <row r="63" spans="1:9" ht="108">
      <c r="A63" s="13" t="s">
        <v>55</v>
      </c>
      <c r="B63" s="51" t="s">
        <v>56</v>
      </c>
      <c r="C63" s="97">
        <v>64097</v>
      </c>
      <c r="D63" s="96">
        <v>11895.7</v>
      </c>
      <c r="E63" s="54">
        <f>SUM(D63/C63*100)</f>
        <v>18.55890291277283</v>
      </c>
      <c r="F63" s="97">
        <v>74693.9</v>
      </c>
      <c r="G63" s="96">
        <v>13512.3</v>
      </c>
      <c r="H63" s="54">
        <f t="shared" si="9"/>
        <v>18.090232267962982</v>
      </c>
      <c r="I63" s="22">
        <f t="shared" si="10"/>
        <v>113.58978454399488</v>
      </c>
    </row>
    <row r="64" spans="1:9" ht="72">
      <c r="A64" s="13" t="s">
        <v>57</v>
      </c>
      <c r="B64" s="51" t="s">
        <v>58</v>
      </c>
      <c r="C64" s="97">
        <v>14519.1</v>
      </c>
      <c r="D64" s="96">
        <v>2687.7</v>
      </c>
      <c r="E64" s="54">
        <f>SUM(D64/C64*100)</f>
        <v>18.51147798417257</v>
      </c>
      <c r="F64" s="97">
        <v>16397.3</v>
      </c>
      <c r="G64" s="96">
        <v>3352.2</v>
      </c>
      <c r="H64" s="54">
        <f t="shared" si="9"/>
        <v>20.44360961865673</v>
      </c>
      <c r="I64" s="22">
        <f t="shared" si="10"/>
        <v>124.72374148900546</v>
      </c>
    </row>
    <row r="65" spans="1:9" ht="36">
      <c r="A65" s="13" t="s">
        <v>59</v>
      </c>
      <c r="B65" s="51" t="s">
        <v>60</v>
      </c>
      <c r="C65" s="97">
        <v>2793.8</v>
      </c>
      <c r="D65" s="96"/>
      <c r="E65" s="54"/>
      <c r="F65" s="97"/>
      <c r="G65" s="96"/>
      <c r="H65" s="54"/>
      <c r="I65" s="22">
        <v>0</v>
      </c>
    </row>
    <row r="66" spans="1:9" ht="18">
      <c r="A66" s="13" t="s">
        <v>61</v>
      </c>
      <c r="B66" s="51" t="s">
        <v>62</v>
      </c>
      <c r="C66" s="94">
        <v>1163.5</v>
      </c>
      <c r="D66" s="96"/>
      <c r="E66" s="54">
        <f aca="true" t="shared" si="11" ref="E66:E74">SUM(D66/C66*100)</f>
        <v>0</v>
      </c>
      <c r="F66" s="94">
        <v>974.6</v>
      </c>
      <c r="G66" s="96"/>
      <c r="H66" s="54">
        <f t="shared" si="9"/>
        <v>0</v>
      </c>
      <c r="I66" s="22">
        <v>0</v>
      </c>
    </row>
    <row r="67" spans="1:9" ht="18">
      <c r="A67" s="13" t="s">
        <v>63</v>
      </c>
      <c r="B67" s="51" t="s">
        <v>64</v>
      </c>
      <c r="C67" s="94">
        <v>95709.9</v>
      </c>
      <c r="D67" s="95">
        <v>11650.4</v>
      </c>
      <c r="E67" s="54">
        <f t="shared" si="11"/>
        <v>12.172617461725485</v>
      </c>
      <c r="F67" s="94">
        <v>57633.8</v>
      </c>
      <c r="G67" s="95">
        <v>13284.7</v>
      </c>
      <c r="H67" s="54">
        <f t="shared" si="9"/>
        <v>23.050189298640728</v>
      </c>
      <c r="I67" s="22">
        <f t="shared" si="10"/>
        <v>114.02784453752662</v>
      </c>
    </row>
    <row r="68" spans="1:9" ht="17.25">
      <c r="A68" s="47" t="s">
        <v>19</v>
      </c>
      <c r="B68" s="53" t="s">
        <v>65</v>
      </c>
      <c r="C68" s="58">
        <f>SUM(C69)</f>
        <v>2389</v>
      </c>
      <c r="D68" s="58">
        <f>SUM(D69)</f>
        <v>383</v>
      </c>
      <c r="E68" s="59">
        <f t="shared" si="11"/>
        <v>16.031812473838425</v>
      </c>
      <c r="F68" s="58">
        <f>SUM(F69)</f>
        <v>2243</v>
      </c>
      <c r="G68" s="58">
        <f>SUM(G69)</f>
        <v>372.4</v>
      </c>
      <c r="H68" s="59">
        <f aca="true" t="shared" si="12" ref="H68:H73">SUM(G68/F68*100)</f>
        <v>16.60276415514935</v>
      </c>
      <c r="I68" s="59">
        <f aca="true" t="shared" si="13" ref="I68:I76">G68/D68%</f>
        <v>97.23237597911226</v>
      </c>
    </row>
    <row r="69" spans="1:9" ht="36">
      <c r="A69" s="55" t="s">
        <v>66</v>
      </c>
      <c r="B69" s="56" t="s">
        <v>67</v>
      </c>
      <c r="C69" s="57">
        <v>2389</v>
      </c>
      <c r="D69" s="95">
        <v>383</v>
      </c>
      <c r="E69" s="54">
        <f t="shared" si="11"/>
        <v>16.031812473838425</v>
      </c>
      <c r="F69" s="57">
        <v>2243</v>
      </c>
      <c r="G69" s="95">
        <v>372.4</v>
      </c>
      <c r="H69" s="54">
        <f t="shared" si="12"/>
        <v>16.60276415514935</v>
      </c>
      <c r="I69" s="22">
        <f t="shared" si="13"/>
        <v>97.23237597911226</v>
      </c>
    </row>
    <row r="70" spans="1:9" ht="34.5">
      <c r="A70" s="47" t="s">
        <v>20</v>
      </c>
      <c r="B70" s="53" t="s">
        <v>68</v>
      </c>
      <c r="C70" s="59">
        <f>SUM(C71:C72)</f>
        <v>6466.2</v>
      </c>
      <c r="D70" s="59">
        <f>SUM(D71:D72)</f>
        <v>1089.5</v>
      </c>
      <c r="E70" s="59">
        <f t="shared" si="11"/>
        <v>16.84915406266432</v>
      </c>
      <c r="F70" s="59">
        <f>SUM(F71:F72)</f>
        <v>7676.5</v>
      </c>
      <c r="G70" s="59">
        <f>SUM(G71:G72)</f>
        <v>1343.6999999999998</v>
      </c>
      <c r="H70" s="59">
        <f t="shared" si="12"/>
        <v>17.504070865628865</v>
      </c>
      <c r="I70" s="31">
        <f t="shared" si="13"/>
        <v>123.33180357962367</v>
      </c>
    </row>
    <row r="71" spans="1:9" ht="72">
      <c r="A71" s="55" t="s">
        <v>69</v>
      </c>
      <c r="B71" s="56" t="s">
        <v>70</v>
      </c>
      <c r="C71" s="94">
        <v>6242.7</v>
      </c>
      <c r="D71" s="96">
        <v>1089.5</v>
      </c>
      <c r="E71" s="22">
        <f t="shared" si="11"/>
        <v>17.452384384961636</v>
      </c>
      <c r="F71" s="94">
        <v>126</v>
      </c>
      <c r="G71" s="96">
        <v>18.1</v>
      </c>
      <c r="H71" s="22">
        <f t="shared" si="12"/>
        <v>14.365079365079367</v>
      </c>
      <c r="I71" s="22">
        <f t="shared" si="13"/>
        <v>1.6613125286828823</v>
      </c>
    </row>
    <row r="72" spans="1:9" ht="18">
      <c r="A72" s="55" t="s">
        <v>71</v>
      </c>
      <c r="B72" s="56" t="s">
        <v>72</v>
      </c>
      <c r="C72" s="94">
        <v>223.5</v>
      </c>
      <c r="D72" s="96"/>
      <c r="E72" s="22">
        <f t="shared" si="11"/>
        <v>0</v>
      </c>
      <c r="F72" s="94">
        <v>7550.5</v>
      </c>
      <c r="G72" s="96">
        <v>1325.6</v>
      </c>
      <c r="H72" s="22">
        <f t="shared" si="12"/>
        <v>17.556453215018873</v>
      </c>
      <c r="I72" s="22">
        <v>0</v>
      </c>
    </row>
    <row r="73" spans="1:9" ht="17.25">
      <c r="A73" s="47" t="s">
        <v>21</v>
      </c>
      <c r="B73" s="53" t="s">
        <v>73</v>
      </c>
      <c r="C73" s="59">
        <f>SUM(C74:C77)</f>
        <v>182661.9</v>
      </c>
      <c r="D73" s="59">
        <f>SUM(D74:D77)</f>
        <v>14424.7</v>
      </c>
      <c r="E73" s="59">
        <f t="shared" si="11"/>
        <v>7.896939646417782</v>
      </c>
      <c r="F73" s="59">
        <f>SUM(F74:F77)</f>
        <v>274760.8</v>
      </c>
      <c r="G73" s="59">
        <f>SUM(G74:G77)</f>
        <v>26396.100000000002</v>
      </c>
      <c r="H73" s="59">
        <f t="shared" si="12"/>
        <v>9.606938107619428</v>
      </c>
      <c r="I73" s="31">
        <f t="shared" si="13"/>
        <v>182.9923672589378</v>
      </c>
    </row>
    <row r="74" spans="1:9" ht="18">
      <c r="A74" s="13" t="s">
        <v>74</v>
      </c>
      <c r="B74" s="51" t="s">
        <v>78</v>
      </c>
      <c r="C74" s="94">
        <v>169.4</v>
      </c>
      <c r="D74" s="96"/>
      <c r="E74" s="22">
        <f t="shared" si="11"/>
        <v>0</v>
      </c>
      <c r="F74" s="94">
        <v>39.5</v>
      </c>
      <c r="G74" s="96"/>
      <c r="H74" s="22">
        <f aca="true" t="shared" si="14" ref="H74:H101">SUM(G74/F74*100)</f>
        <v>0</v>
      </c>
      <c r="I74" s="22">
        <v>0</v>
      </c>
    </row>
    <row r="75" spans="1:9" ht="18">
      <c r="A75" s="13" t="s">
        <v>79</v>
      </c>
      <c r="B75" s="51" t="s">
        <v>80</v>
      </c>
      <c r="C75" s="94">
        <v>0</v>
      </c>
      <c r="D75" s="96">
        <v>0</v>
      </c>
      <c r="E75" s="22">
        <v>0</v>
      </c>
      <c r="F75" s="94"/>
      <c r="G75" s="96"/>
      <c r="H75" s="22">
        <v>0</v>
      </c>
      <c r="I75" s="22">
        <v>0</v>
      </c>
    </row>
    <row r="76" spans="1:9" ht="36">
      <c r="A76" s="13" t="s">
        <v>75</v>
      </c>
      <c r="B76" s="51" t="s">
        <v>82</v>
      </c>
      <c r="C76" s="94">
        <v>177300</v>
      </c>
      <c r="D76" s="96">
        <v>13432.6</v>
      </c>
      <c r="E76" s="22">
        <v>0</v>
      </c>
      <c r="F76" s="94">
        <v>264037.3</v>
      </c>
      <c r="G76" s="96">
        <v>25303.2</v>
      </c>
      <c r="H76" s="22">
        <v>0</v>
      </c>
      <c r="I76" s="22">
        <f t="shared" si="13"/>
        <v>188.3715736342927</v>
      </c>
    </row>
    <row r="77" spans="1:9" ht="36">
      <c r="A77" s="13" t="s">
        <v>77</v>
      </c>
      <c r="B77" s="51" t="s">
        <v>83</v>
      </c>
      <c r="C77" s="94">
        <v>5192.5</v>
      </c>
      <c r="D77" s="96">
        <v>992.1</v>
      </c>
      <c r="E77" s="22">
        <f aca="true" t="shared" si="15" ref="E77:E96">SUM(D77/C77*100)</f>
        <v>19.10640346653828</v>
      </c>
      <c r="F77" s="94">
        <v>10684</v>
      </c>
      <c r="G77" s="96">
        <v>1092.9</v>
      </c>
      <c r="H77" s="22">
        <f t="shared" si="14"/>
        <v>10.229314863347062</v>
      </c>
      <c r="I77" s="22">
        <f aca="true" t="shared" si="16" ref="I77:I82">G77/D77%</f>
        <v>110.16026610220746</v>
      </c>
    </row>
    <row r="78" spans="1:9" ht="17.25">
      <c r="A78" s="47" t="s">
        <v>22</v>
      </c>
      <c r="B78" s="53" t="s">
        <v>85</v>
      </c>
      <c r="C78" s="59">
        <f>SUM(C79:C82)</f>
        <v>371194.2</v>
      </c>
      <c r="D78" s="59">
        <f>SUM(D79:D82)</f>
        <v>54404.9</v>
      </c>
      <c r="E78" s="59">
        <f t="shared" si="15"/>
        <v>14.656721468169492</v>
      </c>
      <c r="F78" s="59">
        <f>SUM(F79:F82)</f>
        <v>313811.8</v>
      </c>
      <c r="G78" s="59">
        <f>SUM(G79:G82)</f>
        <v>57230.4</v>
      </c>
      <c r="H78" s="59">
        <f t="shared" si="14"/>
        <v>18.23717272581847</v>
      </c>
      <c r="I78" s="31">
        <f t="shared" si="16"/>
        <v>105.19346602971424</v>
      </c>
    </row>
    <row r="79" spans="1:9" ht="18">
      <c r="A79" s="55" t="s">
        <v>84</v>
      </c>
      <c r="B79" s="56" t="s">
        <v>86</v>
      </c>
      <c r="C79" s="94">
        <v>5550.3</v>
      </c>
      <c r="D79" s="96">
        <v>442.6</v>
      </c>
      <c r="E79" s="22">
        <f t="shared" si="15"/>
        <v>7.974343729167793</v>
      </c>
      <c r="F79" s="94">
        <v>1794</v>
      </c>
      <c r="G79" s="96">
        <v>221.3</v>
      </c>
      <c r="H79" s="22">
        <f t="shared" si="14"/>
        <v>12.335562987736902</v>
      </c>
      <c r="I79" s="22">
        <f t="shared" si="16"/>
        <v>50</v>
      </c>
    </row>
    <row r="80" spans="1:9" ht="18">
      <c r="A80" s="55" t="s">
        <v>87</v>
      </c>
      <c r="B80" s="56" t="s">
        <v>88</v>
      </c>
      <c r="C80" s="94">
        <v>6699.9</v>
      </c>
      <c r="D80" s="96">
        <v>40.1</v>
      </c>
      <c r="E80" s="22">
        <f t="shared" si="15"/>
        <v>0.598516395767101</v>
      </c>
      <c r="F80" s="94">
        <v>9362.5</v>
      </c>
      <c r="G80" s="96">
        <v>551.1</v>
      </c>
      <c r="H80" s="22">
        <f t="shared" si="14"/>
        <v>5.886248331108145</v>
      </c>
      <c r="I80" s="22">
        <f t="shared" si="16"/>
        <v>1374.3142144638405</v>
      </c>
    </row>
    <row r="81" spans="1:9" ht="18">
      <c r="A81" s="55" t="s">
        <v>89</v>
      </c>
      <c r="B81" s="56" t="s">
        <v>90</v>
      </c>
      <c r="C81" s="94">
        <v>166208.4</v>
      </c>
      <c r="D81" s="96">
        <v>11631.4</v>
      </c>
      <c r="E81" s="22">
        <f t="shared" si="15"/>
        <v>6.9980819260639056</v>
      </c>
      <c r="F81" s="94">
        <v>92234.2</v>
      </c>
      <c r="G81" s="96">
        <v>10107.2</v>
      </c>
      <c r="H81" s="22">
        <f t="shared" si="14"/>
        <v>10.958191213237606</v>
      </c>
      <c r="I81" s="22">
        <f t="shared" si="16"/>
        <v>86.8958164967244</v>
      </c>
    </row>
    <row r="82" spans="1:9" ht="36">
      <c r="A82" s="55" t="s">
        <v>91</v>
      </c>
      <c r="B82" s="56" t="s">
        <v>92</v>
      </c>
      <c r="C82" s="94">
        <v>192735.6</v>
      </c>
      <c r="D82" s="96">
        <v>42290.8</v>
      </c>
      <c r="E82" s="22">
        <f t="shared" si="15"/>
        <v>21.94239154572378</v>
      </c>
      <c r="F82" s="94">
        <v>210421.1</v>
      </c>
      <c r="G82" s="96">
        <v>46350.8</v>
      </c>
      <c r="H82" s="22">
        <f t="shared" si="14"/>
        <v>22.02763886321286</v>
      </c>
      <c r="I82" s="22">
        <f t="shared" si="16"/>
        <v>109.60019673309561</v>
      </c>
    </row>
    <row r="83" spans="1:9" ht="17.25">
      <c r="A83" s="47" t="s">
        <v>23</v>
      </c>
      <c r="B83" s="53" t="s">
        <v>94</v>
      </c>
      <c r="C83" s="59">
        <f>SUM(C84:C89)</f>
        <v>1181029.6000000003</v>
      </c>
      <c r="D83" s="59">
        <f>SUM(D84:D89)</f>
        <v>226435.3</v>
      </c>
      <c r="E83" s="59">
        <f t="shared" si="15"/>
        <v>19.172703207438655</v>
      </c>
      <c r="F83" s="59">
        <f>SUM(F84:F89)</f>
        <v>1313282.4000000004</v>
      </c>
      <c r="G83" s="59">
        <f>SUM(G84:G89)</f>
        <v>246336.6</v>
      </c>
      <c r="H83" s="59">
        <f t="shared" si="14"/>
        <v>18.757321349924432</v>
      </c>
      <c r="I83" s="31">
        <f aca="true" t="shared" si="17" ref="I83:I107">G83/D83%</f>
        <v>108.7889564922077</v>
      </c>
    </row>
    <row r="84" spans="1:9" ht="18">
      <c r="A84" s="55" t="s">
        <v>93</v>
      </c>
      <c r="B84" s="56" t="s">
        <v>95</v>
      </c>
      <c r="C84" s="94">
        <v>393645.7</v>
      </c>
      <c r="D84" s="96">
        <v>68282.3</v>
      </c>
      <c r="E84" s="22">
        <f t="shared" si="15"/>
        <v>17.346131305384514</v>
      </c>
      <c r="F84" s="94">
        <v>332029.2</v>
      </c>
      <c r="G84" s="96">
        <v>70262.8</v>
      </c>
      <c r="H84" s="22">
        <f t="shared" si="14"/>
        <v>21.1616327720574</v>
      </c>
      <c r="I84" s="22">
        <f t="shared" si="17"/>
        <v>102.90045883047291</v>
      </c>
    </row>
    <row r="85" spans="1:9" ht="18">
      <c r="A85" s="55" t="s">
        <v>96</v>
      </c>
      <c r="B85" s="56" t="s">
        <v>97</v>
      </c>
      <c r="C85" s="94">
        <v>668827.1</v>
      </c>
      <c r="D85" s="96">
        <v>138924.8</v>
      </c>
      <c r="E85" s="22">
        <f t="shared" si="15"/>
        <v>20.77140713945353</v>
      </c>
      <c r="F85" s="94">
        <v>864078.4</v>
      </c>
      <c r="G85" s="96">
        <v>156846</v>
      </c>
      <c r="H85" s="22">
        <f t="shared" si="14"/>
        <v>18.15182511216575</v>
      </c>
      <c r="I85" s="22">
        <f t="shared" si="17"/>
        <v>112.89992859446264</v>
      </c>
    </row>
    <row r="86" spans="1:9" ht="18">
      <c r="A86" s="55" t="s">
        <v>213</v>
      </c>
      <c r="B86" s="56" t="s">
        <v>195</v>
      </c>
      <c r="C86" s="94">
        <v>47424.6</v>
      </c>
      <c r="D86" s="96">
        <v>8628.8</v>
      </c>
      <c r="E86" s="22">
        <f t="shared" si="15"/>
        <v>18.194776550566583</v>
      </c>
      <c r="F86" s="94">
        <v>53282.6</v>
      </c>
      <c r="G86" s="96">
        <v>10005.6</v>
      </c>
      <c r="H86" s="22">
        <f t="shared" si="14"/>
        <v>18.778362917725488</v>
      </c>
      <c r="I86" s="22">
        <f t="shared" si="17"/>
        <v>115.95586871870945</v>
      </c>
    </row>
    <row r="87" spans="1:9" ht="54">
      <c r="A87" s="55" t="s">
        <v>198</v>
      </c>
      <c r="B87" s="56" t="s">
        <v>197</v>
      </c>
      <c r="C87" s="94">
        <v>336.3</v>
      </c>
      <c r="D87" s="96">
        <v>120.2</v>
      </c>
      <c r="E87" s="22">
        <f t="shared" si="15"/>
        <v>35.74189711567053</v>
      </c>
      <c r="F87" s="94">
        <v>357.8</v>
      </c>
      <c r="G87" s="96">
        <v>51.1</v>
      </c>
      <c r="H87" s="22">
        <f t="shared" si="14"/>
        <v>14.281721632196758</v>
      </c>
      <c r="I87" s="22">
        <f t="shared" si="17"/>
        <v>42.51247920133112</v>
      </c>
    </row>
    <row r="88" spans="1:9" ht="18">
      <c r="A88" s="55" t="s">
        <v>214</v>
      </c>
      <c r="B88" s="56" t="s">
        <v>98</v>
      </c>
      <c r="C88" s="94">
        <v>7104.3</v>
      </c>
      <c r="D88" s="96">
        <v>1304.7</v>
      </c>
      <c r="E88" s="22">
        <f t="shared" si="15"/>
        <v>18.364933913263798</v>
      </c>
      <c r="F88" s="94">
        <v>6658.3</v>
      </c>
      <c r="G88" s="96">
        <v>1276.6</v>
      </c>
      <c r="H88" s="22">
        <f t="shared" si="14"/>
        <v>19.173062193052278</v>
      </c>
      <c r="I88" s="22">
        <f t="shared" si="17"/>
        <v>97.84624817965815</v>
      </c>
    </row>
    <row r="89" spans="1:9" ht="36">
      <c r="A89" s="55" t="s">
        <v>100</v>
      </c>
      <c r="B89" s="56" t="s">
        <v>99</v>
      </c>
      <c r="C89" s="94">
        <v>63691.6</v>
      </c>
      <c r="D89" s="96">
        <v>9174.5</v>
      </c>
      <c r="E89" s="22">
        <f t="shared" si="15"/>
        <v>14.404568263318868</v>
      </c>
      <c r="F89" s="94">
        <v>56876.1</v>
      </c>
      <c r="G89" s="96">
        <v>7894.5</v>
      </c>
      <c r="H89" s="22">
        <f t="shared" si="14"/>
        <v>13.880171108778555</v>
      </c>
      <c r="I89" s="22">
        <f t="shared" si="17"/>
        <v>86.04828601013679</v>
      </c>
    </row>
    <row r="90" spans="1:9" ht="17.25">
      <c r="A90" s="47" t="s">
        <v>24</v>
      </c>
      <c r="B90" s="53" t="s">
        <v>101</v>
      </c>
      <c r="C90" s="59">
        <f>SUM(C91:C92)</f>
        <v>208993</v>
      </c>
      <c r="D90" s="59">
        <f>SUM(D91:D92)</f>
        <v>54299.5</v>
      </c>
      <c r="E90" s="59">
        <f t="shared" si="15"/>
        <v>25.98149220308814</v>
      </c>
      <c r="F90" s="59">
        <f>SUM(F91:F92)</f>
        <v>232726.3</v>
      </c>
      <c r="G90" s="59">
        <f>SUM(G91:G92)</f>
        <v>46769.799999999996</v>
      </c>
      <c r="H90" s="59">
        <f t="shared" si="14"/>
        <v>20.096482434516425</v>
      </c>
      <c r="I90" s="31">
        <f t="shared" si="17"/>
        <v>86.1330214827024</v>
      </c>
    </row>
    <row r="91" spans="1:9" ht="18">
      <c r="A91" s="13" t="s">
        <v>102</v>
      </c>
      <c r="B91" s="51" t="s">
        <v>103</v>
      </c>
      <c r="C91" s="97">
        <v>173121.6</v>
      </c>
      <c r="D91" s="96">
        <v>45638.4</v>
      </c>
      <c r="E91" s="22">
        <f t="shared" si="15"/>
        <v>26.36204840990379</v>
      </c>
      <c r="F91" s="97">
        <v>193628.5</v>
      </c>
      <c r="G91" s="96">
        <v>37874.2</v>
      </c>
      <c r="H91" s="22">
        <f t="shared" si="14"/>
        <v>19.560240357178824</v>
      </c>
      <c r="I91" s="22">
        <f t="shared" si="17"/>
        <v>82.98757186930304</v>
      </c>
    </row>
    <row r="92" spans="1:9" ht="36">
      <c r="A92" s="13" t="s">
        <v>104</v>
      </c>
      <c r="B92" s="51" t="s">
        <v>105</v>
      </c>
      <c r="C92" s="97">
        <v>35871.4</v>
      </c>
      <c r="D92" s="96">
        <v>8661.1</v>
      </c>
      <c r="E92" s="22">
        <f t="shared" si="15"/>
        <v>24.14486192342646</v>
      </c>
      <c r="F92" s="97">
        <v>39097.8</v>
      </c>
      <c r="G92" s="96">
        <v>8895.6</v>
      </c>
      <c r="H92" s="22">
        <f t="shared" si="14"/>
        <v>22.752175314212053</v>
      </c>
      <c r="I92" s="22">
        <f t="shared" si="17"/>
        <v>102.70750828416713</v>
      </c>
    </row>
    <row r="93" spans="1:9" ht="17.25">
      <c r="A93" s="47" t="s">
        <v>25</v>
      </c>
      <c r="B93" s="53" t="s">
        <v>106</v>
      </c>
      <c r="C93" s="58">
        <f>SUM(C94:C97)</f>
        <v>72613.7</v>
      </c>
      <c r="D93" s="58">
        <f>SUM(D94:D97)</f>
        <v>22568.100000000002</v>
      </c>
      <c r="E93" s="59">
        <f t="shared" si="15"/>
        <v>31.079672293244943</v>
      </c>
      <c r="F93" s="58">
        <f>SUM(F94:F97)</f>
        <v>67520.7</v>
      </c>
      <c r="G93" s="58">
        <f>SUM(G94:G97)</f>
        <v>26842.800000000003</v>
      </c>
      <c r="H93" s="59">
        <f t="shared" si="14"/>
        <v>39.754919602433034</v>
      </c>
      <c r="I93" s="31">
        <f t="shared" si="17"/>
        <v>118.94133755167694</v>
      </c>
    </row>
    <row r="94" spans="1:9" ht="18">
      <c r="A94" s="13" t="s">
        <v>107</v>
      </c>
      <c r="B94" s="51" t="s">
        <v>108</v>
      </c>
      <c r="C94" s="94">
        <v>4761.7</v>
      </c>
      <c r="D94" s="96">
        <v>806.9</v>
      </c>
      <c r="E94" s="22">
        <f t="shared" si="15"/>
        <v>16.945628662032465</v>
      </c>
      <c r="F94" s="94">
        <v>6461.7</v>
      </c>
      <c r="G94" s="96">
        <v>1015.9</v>
      </c>
      <c r="H94" s="22">
        <f t="shared" si="14"/>
        <v>15.721868858040452</v>
      </c>
      <c r="I94" s="22">
        <f t="shared" si="17"/>
        <v>125.90159871111663</v>
      </c>
    </row>
    <row r="95" spans="1:9" ht="18">
      <c r="A95" s="13" t="s">
        <v>109</v>
      </c>
      <c r="B95" s="51" t="s">
        <v>110</v>
      </c>
      <c r="C95" s="94">
        <v>48643.4</v>
      </c>
      <c r="D95" s="96">
        <v>20539</v>
      </c>
      <c r="E95" s="22">
        <f t="shared" si="15"/>
        <v>42.223611014032734</v>
      </c>
      <c r="F95" s="94">
        <v>45309.8</v>
      </c>
      <c r="G95" s="96">
        <v>17314.8</v>
      </c>
      <c r="H95" s="22">
        <f t="shared" si="14"/>
        <v>38.21424945596758</v>
      </c>
      <c r="I95" s="22">
        <f t="shared" si="17"/>
        <v>84.30205949656751</v>
      </c>
    </row>
    <row r="96" spans="1:9" ht="18">
      <c r="A96" s="13" t="s">
        <v>111</v>
      </c>
      <c r="B96" s="51" t="s">
        <v>112</v>
      </c>
      <c r="C96" s="94">
        <v>19208.6</v>
      </c>
      <c r="D96" s="96">
        <v>1222.2</v>
      </c>
      <c r="E96" s="22">
        <f t="shared" si="15"/>
        <v>6.362775007028103</v>
      </c>
      <c r="F96" s="94">
        <v>15749.2</v>
      </c>
      <c r="G96" s="96">
        <v>8512.1</v>
      </c>
      <c r="H96" s="22">
        <f t="shared" si="14"/>
        <v>54.04782465141087</v>
      </c>
      <c r="I96" s="22">
        <f t="shared" si="17"/>
        <v>696.4572083128784</v>
      </c>
    </row>
    <row r="97" spans="1:9" ht="36">
      <c r="A97" s="13" t="s">
        <v>113</v>
      </c>
      <c r="B97" s="51" t="s">
        <v>114</v>
      </c>
      <c r="C97" s="94"/>
      <c r="D97" s="96"/>
      <c r="E97" s="22">
        <v>0</v>
      </c>
      <c r="F97" s="94"/>
      <c r="G97" s="96"/>
      <c r="H97" s="22">
        <v>0</v>
      </c>
      <c r="I97" s="22">
        <v>0</v>
      </c>
    </row>
    <row r="98" spans="1:9" ht="17.25">
      <c r="A98" s="47" t="s">
        <v>26</v>
      </c>
      <c r="B98" s="53" t="s">
        <v>115</v>
      </c>
      <c r="C98" s="58">
        <f>SUM(C99:C101)</f>
        <v>44410.5</v>
      </c>
      <c r="D98" s="58">
        <f>SUM(D99:D101)</f>
        <v>10923.599999999999</v>
      </c>
      <c r="E98" s="59">
        <f>SUM(D98/C98*100)</f>
        <v>24.59688587158442</v>
      </c>
      <c r="F98" s="58">
        <f>SUM(F99:F101)</f>
        <v>46185.1</v>
      </c>
      <c r="G98" s="58">
        <f>SUM(G99:G101)</f>
        <v>10518.899999999998</v>
      </c>
      <c r="H98" s="59">
        <f t="shared" si="14"/>
        <v>22.77552717218323</v>
      </c>
      <c r="I98" s="31">
        <f t="shared" si="17"/>
        <v>96.29517741403932</v>
      </c>
    </row>
    <row r="99" spans="1:9" ht="18">
      <c r="A99" s="13" t="s">
        <v>116</v>
      </c>
      <c r="B99" s="51" t="s">
        <v>117</v>
      </c>
      <c r="C99" s="97">
        <v>41598.8</v>
      </c>
      <c r="D99" s="96">
        <v>10289.3</v>
      </c>
      <c r="E99" s="22">
        <f>SUM(D99/C99*100)</f>
        <v>24.734607729069104</v>
      </c>
      <c r="F99" s="97">
        <v>43208.1</v>
      </c>
      <c r="G99" s="96">
        <v>9872.3</v>
      </c>
      <c r="H99" s="22">
        <f t="shared" si="14"/>
        <v>22.84826224712496</v>
      </c>
      <c r="I99" s="22">
        <f t="shared" si="17"/>
        <v>95.94724616834965</v>
      </c>
    </row>
    <row r="100" spans="1:9" ht="18">
      <c r="A100" s="13" t="s">
        <v>118</v>
      </c>
      <c r="B100" s="51" t="s">
        <v>119</v>
      </c>
      <c r="C100" s="97">
        <v>700</v>
      </c>
      <c r="D100" s="96">
        <v>148.5</v>
      </c>
      <c r="E100" s="22">
        <f>SUM(D100/C100*100)</f>
        <v>21.21428571428571</v>
      </c>
      <c r="F100" s="97">
        <v>700</v>
      </c>
      <c r="G100" s="96">
        <v>64.8</v>
      </c>
      <c r="H100" s="22">
        <f t="shared" si="14"/>
        <v>9.257142857142856</v>
      </c>
      <c r="I100" s="22">
        <f t="shared" si="17"/>
        <v>43.63636363636363</v>
      </c>
    </row>
    <row r="101" spans="1:9" ht="36">
      <c r="A101" s="13" t="s">
        <v>132</v>
      </c>
      <c r="B101" s="51" t="s">
        <v>131</v>
      </c>
      <c r="C101" s="52">
        <v>2111.7</v>
      </c>
      <c r="D101" s="52">
        <v>485.8</v>
      </c>
      <c r="E101" s="22">
        <f>SUM(D101/C101*100)</f>
        <v>23.005161718047074</v>
      </c>
      <c r="F101" s="52">
        <v>2277</v>
      </c>
      <c r="G101" s="52">
        <v>581.8</v>
      </c>
      <c r="H101" s="22">
        <f t="shared" si="14"/>
        <v>25.551163812033373</v>
      </c>
      <c r="I101" s="22">
        <v>0</v>
      </c>
    </row>
    <row r="102" spans="1:9" ht="17.25">
      <c r="A102" s="47" t="s">
        <v>27</v>
      </c>
      <c r="B102" s="53" t="s">
        <v>121</v>
      </c>
      <c r="C102" s="58">
        <f>SUM(C103:C104)</f>
        <v>1020.2</v>
      </c>
      <c r="D102" s="58">
        <f>SUM(D103:D104)</f>
        <v>288.3</v>
      </c>
      <c r="E102" s="59">
        <f>SUM(D102/C102*100)</f>
        <v>28.25916486963341</v>
      </c>
      <c r="F102" s="58">
        <f>SUM(F103:F104)</f>
        <v>2110.3</v>
      </c>
      <c r="G102" s="58">
        <f>SUM(G103:G104)</f>
        <v>716.6</v>
      </c>
      <c r="H102" s="59">
        <f aca="true" t="shared" si="18" ref="H102:H107">SUM(G102/F102*100)</f>
        <v>33.95725726200066</v>
      </c>
      <c r="I102" s="31">
        <f t="shared" si="17"/>
        <v>248.56052722858135</v>
      </c>
    </row>
    <row r="103" spans="1:9" ht="18">
      <c r="A103" s="55" t="s">
        <v>192</v>
      </c>
      <c r="B103" s="56" t="s">
        <v>193</v>
      </c>
      <c r="C103" s="94">
        <v>0</v>
      </c>
      <c r="D103" s="95">
        <v>0</v>
      </c>
      <c r="E103" s="22">
        <v>0</v>
      </c>
      <c r="F103" s="94">
        <v>0</v>
      </c>
      <c r="G103" s="95">
        <v>0</v>
      </c>
      <c r="H103" s="22">
        <v>0</v>
      </c>
      <c r="I103" s="22">
        <v>0</v>
      </c>
    </row>
    <row r="104" spans="1:9" ht="18">
      <c r="A104" s="13" t="s">
        <v>120</v>
      </c>
      <c r="B104" s="51" t="s">
        <v>122</v>
      </c>
      <c r="C104" s="94">
        <v>1020.2</v>
      </c>
      <c r="D104" s="96">
        <v>288.3</v>
      </c>
      <c r="E104" s="22">
        <f>SUM(D104/C104*100)</f>
        <v>28.25916486963341</v>
      </c>
      <c r="F104" s="94">
        <v>2110.3</v>
      </c>
      <c r="G104" s="96">
        <v>716.6</v>
      </c>
      <c r="H104" s="22">
        <f t="shared" si="18"/>
        <v>33.95725726200066</v>
      </c>
      <c r="I104" s="22">
        <f t="shared" si="17"/>
        <v>248.56052722858135</v>
      </c>
    </row>
    <row r="105" spans="1:9" ht="34.5">
      <c r="A105" s="62" t="s">
        <v>124</v>
      </c>
      <c r="B105" s="61" t="s">
        <v>123</v>
      </c>
      <c r="C105" s="58">
        <f>SUM(C106)</f>
        <v>13260</v>
      </c>
      <c r="D105" s="58">
        <f>SUM(D106)</f>
        <v>3282.8</v>
      </c>
      <c r="E105" s="59">
        <f>SUM(D105/C105*100)</f>
        <v>24.75716440422323</v>
      </c>
      <c r="F105" s="58">
        <f>SUM(F106)</f>
        <v>21161.8</v>
      </c>
      <c r="G105" s="58">
        <f>SUM(G106)</f>
        <v>1313.7</v>
      </c>
      <c r="H105" s="59">
        <f t="shared" si="18"/>
        <v>6.20788401742763</v>
      </c>
      <c r="I105" s="31">
        <f t="shared" si="17"/>
        <v>40.01766784452297</v>
      </c>
    </row>
    <row r="106" spans="1:9" ht="36">
      <c r="A106" s="63" t="s">
        <v>125</v>
      </c>
      <c r="B106" s="60" t="s">
        <v>126</v>
      </c>
      <c r="C106" s="94">
        <v>13260</v>
      </c>
      <c r="D106" s="95">
        <v>3282.8</v>
      </c>
      <c r="E106" s="22">
        <f>SUM(D106/C106*100)</f>
        <v>24.75716440422323</v>
      </c>
      <c r="F106" s="94">
        <v>21161.8</v>
      </c>
      <c r="G106" s="95">
        <v>1313.7</v>
      </c>
      <c r="H106" s="22">
        <f t="shared" si="18"/>
        <v>6.20788401742763</v>
      </c>
      <c r="I106" s="22">
        <f t="shared" si="17"/>
        <v>40.01766784452297</v>
      </c>
    </row>
    <row r="107" spans="1:9" ht="17.25">
      <c r="A107" s="12" t="s">
        <v>29</v>
      </c>
      <c r="B107" s="46"/>
      <c r="C107" s="98">
        <f>SUM(C60+C68+C70+C73+C78+C83+C90+C93+C98+C102+C105)</f>
        <v>2280010.1000000006</v>
      </c>
      <c r="D107" s="98">
        <f>SUM(D60+D68+D70+D73+D78+D83+D90+D93+D98+D102+D105)</f>
        <v>417453.0999999999</v>
      </c>
      <c r="E107" s="31">
        <f>SUM(D107/C107*100)</f>
        <v>18.30926538439456</v>
      </c>
      <c r="F107" s="98">
        <f>SUM(F60+F68+F70+F73+F78+F83+F90+F93+F98+F102+F105)</f>
        <v>2453916.1</v>
      </c>
      <c r="G107" s="98">
        <f>SUM(G60+G68+G70+G73+G78+G83+G90+G93+G98+G102+G105)</f>
        <v>452280.89999999997</v>
      </c>
      <c r="H107" s="31">
        <f t="shared" si="18"/>
        <v>18.430984661619032</v>
      </c>
      <c r="I107" s="31">
        <f t="shared" si="17"/>
        <v>108.3429252292054</v>
      </c>
    </row>
    <row r="108" spans="1:9" ht="36">
      <c r="A108" s="13" t="s">
        <v>45</v>
      </c>
      <c r="B108" s="44"/>
      <c r="C108" s="52">
        <f>SUM(C58-C107)</f>
        <v>-31283.000000000466</v>
      </c>
      <c r="D108" s="52">
        <f>SUM(D58-D107)</f>
        <v>8142.4000000000815</v>
      </c>
      <c r="E108" s="22"/>
      <c r="F108" s="52">
        <f>SUM(F58-F107)</f>
        <v>-22039</v>
      </c>
      <c r="G108" s="52">
        <f>SUM(G58-G107)</f>
        <v>-100.5</v>
      </c>
      <c r="H108" s="22"/>
      <c r="I108" s="22"/>
    </row>
    <row r="109" spans="1:9" ht="18">
      <c r="A109" s="125" t="s">
        <v>31</v>
      </c>
      <c r="B109" s="125"/>
      <c r="C109" s="125"/>
      <c r="D109" s="125"/>
      <c r="E109" s="125"/>
      <c r="F109" s="125"/>
      <c r="G109" s="125"/>
      <c r="H109" s="125"/>
      <c r="I109" s="88"/>
    </row>
    <row r="110" spans="1:9" s="26" customFormat="1" ht="36">
      <c r="A110" s="24" t="s">
        <v>32</v>
      </c>
      <c r="B110" s="74" t="s">
        <v>183</v>
      </c>
      <c r="C110" s="67">
        <v>3900</v>
      </c>
      <c r="D110" s="67">
        <v>0</v>
      </c>
      <c r="E110" s="22"/>
      <c r="F110" s="67">
        <v>0</v>
      </c>
      <c r="G110" s="67">
        <v>0</v>
      </c>
      <c r="H110" s="22"/>
      <c r="I110" s="22"/>
    </row>
    <row r="111" spans="1:9" s="26" customFormat="1" ht="36">
      <c r="A111" s="24" t="s">
        <v>33</v>
      </c>
      <c r="B111" s="74" t="s">
        <v>184</v>
      </c>
      <c r="C111" s="67">
        <v>-3900</v>
      </c>
      <c r="D111" s="67">
        <v>0</v>
      </c>
      <c r="E111" s="31"/>
      <c r="F111" s="67">
        <v>0</v>
      </c>
      <c r="G111" s="67">
        <v>0</v>
      </c>
      <c r="H111" s="31"/>
      <c r="I111" s="31"/>
    </row>
    <row r="112" spans="1:9" s="26" customFormat="1" ht="36">
      <c r="A112" s="24" t="s">
        <v>34</v>
      </c>
      <c r="B112" s="74" t="s">
        <v>185</v>
      </c>
      <c r="C112" s="22">
        <v>0</v>
      </c>
      <c r="D112" s="22">
        <v>0</v>
      </c>
      <c r="E112" s="31"/>
      <c r="F112" s="22">
        <v>0</v>
      </c>
      <c r="G112" s="22">
        <v>0</v>
      </c>
      <c r="H112" s="31"/>
      <c r="I112" s="31"/>
    </row>
    <row r="113" spans="1:9" s="26" customFormat="1" ht="36">
      <c r="A113" s="24" t="s">
        <v>35</v>
      </c>
      <c r="B113" s="74" t="s">
        <v>186</v>
      </c>
      <c r="C113" s="112">
        <v>31283</v>
      </c>
      <c r="D113" s="112">
        <v>-8142.4</v>
      </c>
      <c r="E113" s="22"/>
      <c r="F113" s="112">
        <v>22039</v>
      </c>
      <c r="G113" s="112">
        <v>100.5</v>
      </c>
      <c r="H113" s="22"/>
      <c r="I113" s="22"/>
    </row>
    <row r="114" spans="1:9" s="26" customFormat="1" ht="17.25">
      <c r="A114" s="28" t="s">
        <v>36</v>
      </c>
      <c r="B114" s="28"/>
      <c r="C114" s="31">
        <f>SUM(C110:C113)</f>
        <v>31283</v>
      </c>
      <c r="D114" s="31">
        <f>SUM(D110:D113)</f>
        <v>-8142.4</v>
      </c>
      <c r="E114" s="31"/>
      <c r="F114" s="31">
        <f>SUM(F110:F113)</f>
        <v>22039</v>
      </c>
      <c r="G114" s="31">
        <f>SUM(G110:G113)</f>
        <v>100.5</v>
      </c>
      <c r="H114" s="31"/>
      <c r="I114" s="31"/>
    </row>
    <row r="115" spans="1:9" ht="18">
      <c r="A115" s="14"/>
      <c r="B115" s="14"/>
      <c r="C115" s="15"/>
      <c r="D115" s="15"/>
      <c r="E115" s="16"/>
      <c r="F115" s="15"/>
      <c r="G115" s="15"/>
      <c r="H115" s="16"/>
      <c r="I115" s="16"/>
    </row>
    <row r="116" spans="1:9" ht="18">
      <c r="A116" s="17"/>
      <c r="B116" s="17"/>
      <c r="C116" s="17"/>
      <c r="D116" s="17"/>
      <c r="E116" s="18"/>
      <c r="F116" s="17"/>
      <c r="G116" s="17"/>
      <c r="H116" s="18"/>
      <c r="I116" s="18"/>
    </row>
    <row r="117" spans="1:9" ht="18">
      <c r="A117" s="17"/>
      <c r="B117" s="17"/>
      <c r="C117" s="17"/>
      <c r="D117" s="127"/>
      <c r="E117" s="128"/>
      <c r="F117" s="17"/>
      <c r="G117" s="127"/>
      <c r="H117" s="128"/>
      <c r="I117" s="19"/>
    </row>
    <row r="118" spans="1:9" ht="17.25">
      <c r="A118" s="5"/>
      <c r="B118" s="5"/>
      <c r="C118" s="6"/>
      <c r="D118" s="6"/>
      <c r="E118" s="7"/>
      <c r="F118" s="6"/>
      <c r="G118" s="6"/>
      <c r="H118" s="7"/>
      <c r="I118" s="7"/>
    </row>
    <row r="119" spans="1:9" ht="17.25">
      <c r="A119" s="5"/>
      <c r="B119" s="5"/>
      <c r="E119" s="4"/>
      <c r="H119" s="4"/>
      <c r="I119" s="4"/>
    </row>
    <row r="120" spans="3:9" ht="13.5">
      <c r="C120" s="1"/>
      <c r="D120" s="1"/>
      <c r="E120" s="2"/>
      <c r="F120" s="1"/>
      <c r="G120" s="1"/>
      <c r="H120" s="2"/>
      <c r="I120" s="2"/>
    </row>
    <row r="121" spans="3:9" ht="13.5">
      <c r="C121" s="1"/>
      <c r="D121" s="1"/>
      <c r="E121" s="2"/>
      <c r="F121" s="1"/>
      <c r="G121" s="1"/>
      <c r="H121" s="2"/>
      <c r="I121" s="2"/>
    </row>
    <row r="124" spans="5:9" ht="12.75">
      <c r="E124" s="4"/>
      <c r="H124" s="4"/>
      <c r="I124" s="4"/>
    </row>
    <row r="125" spans="5:9" ht="12.75">
      <c r="E125" s="4"/>
      <c r="H125" s="4"/>
      <c r="I125" s="4"/>
    </row>
    <row r="126" spans="5:9" ht="12.75">
      <c r="E126" s="4"/>
      <c r="H126" s="4"/>
      <c r="I126" s="4"/>
    </row>
    <row r="127" spans="5:9" ht="12.75">
      <c r="E127" s="4"/>
      <c r="H127" s="4"/>
      <c r="I127" s="4"/>
    </row>
    <row r="128" spans="5:9" ht="12.75">
      <c r="E128" s="4"/>
      <c r="H128" s="4"/>
      <c r="I128" s="4"/>
    </row>
    <row r="129" spans="5:9" ht="12.75">
      <c r="E129" s="4"/>
      <c r="H129" s="4"/>
      <c r="I129" s="4"/>
    </row>
    <row r="130" spans="5:9" ht="12.75">
      <c r="E130" s="4"/>
      <c r="H130" s="4"/>
      <c r="I130" s="4"/>
    </row>
    <row r="131" spans="5:9" ht="12.75">
      <c r="E131" s="4"/>
      <c r="H131" s="4"/>
      <c r="I131" s="4"/>
    </row>
    <row r="132" spans="5:9" ht="12.75">
      <c r="E132" s="4"/>
      <c r="H132" s="4"/>
      <c r="I132" s="4"/>
    </row>
    <row r="133" spans="5:9" ht="12.75">
      <c r="E133" s="4"/>
      <c r="H133" s="4"/>
      <c r="I133" s="4"/>
    </row>
    <row r="134" spans="5:9" ht="12.75">
      <c r="E134" s="4"/>
      <c r="H134" s="4"/>
      <c r="I134" s="4"/>
    </row>
    <row r="135" spans="5:9" ht="12.75">
      <c r="E135" s="4"/>
      <c r="H135" s="4"/>
      <c r="I135" s="4"/>
    </row>
    <row r="136" spans="5:9" ht="12.75">
      <c r="E136" s="4"/>
      <c r="H136" s="4"/>
      <c r="I136" s="4"/>
    </row>
    <row r="137" spans="5:9" ht="12.75">
      <c r="E137" s="4"/>
      <c r="H137" s="4"/>
      <c r="I137" s="4"/>
    </row>
    <row r="138" spans="5:9" ht="12.75">
      <c r="E138" s="4"/>
      <c r="H138" s="4"/>
      <c r="I138" s="4"/>
    </row>
    <row r="139" spans="5:9" ht="12.75">
      <c r="E139" s="4"/>
      <c r="H139" s="4"/>
      <c r="I139" s="4"/>
    </row>
    <row r="140" spans="5:9" ht="12.75">
      <c r="E140" s="4"/>
      <c r="H140" s="4"/>
      <c r="I140" s="4"/>
    </row>
    <row r="141" spans="5:9" ht="12.75">
      <c r="E141" s="4"/>
      <c r="H141" s="4"/>
      <c r="I141" s="4"/>
    </row>
    <row r="142" spans="5:9" ht="12.75">
      <c r="E142" s="4"/>
      <c r="H142" s="4"/>
      <c r="I142" s="4"/>
    </row>
    <row r="143" spans="5:9" ht="12.75">
      <c r="E143" s="4"/>
      <c r="H143" s="4"/>
      <c r="I143" s="4"/>
    </row>
    <row r="144" spans="5:9" ht="12.75">
      <c r="E144" s="4"/>
      <c r="H144" s="4"/>
      <c r="I144" s="4"/>
    </row>
    <row r="145" spans="5:9" ht="12.75">
      <c r="E145" s="4"/>
      <c r="H145" s="4"/>
      <c r="I145" s="4"/>
    </row>
    <row r="146" spans="5:9" ht="12.75">
      <c r="E146" s="4"/>
      <c r="H146" s="4"/>
      <c r="I146" s="4"/>
    </row>
    <row r="147" spans="5:9" ht="12.75">
      <c r="E147" s="4"/>
      <c r="H147" s="4"/>
      <c r="I147" s="4"/>
    </row>
    <row r="148" spans="5:9" ht="12.75">
      <c r="E148" s="4"/>
      <c r="H148" s="4"/>
      <c r="I148" s="4"/>
    </row>
    <row r="149" spans="5:9" ht="12.75">
      <c r="E149" s="4"/>
      <c r="H149" s="4"/>
      <c r="I149" s="4"/>
    </row>
    <row r="150" spans="5:9" ht="12.75">
      <c r="E150" s="4"/>
      <c r="H150" s="4"/>
      <c r="I150" s="4"/>
    </row>
    <row r="151" spans="5:9" ht="12.75">
      <c r="E151" s="4"/>
      <c r="H151" s="4"/>
      <c r="I151" s="4"/>
    </row>
    <row r="152" spans="5:9" ht="12.75">
      <c r="E152" s="4"/>
      <c r="H152" s="4"/>
      <c r="I152" s="4"/>
    </row>
    <row r="153" spans="5:9" ht="12.75">
      <c r="E153" s="4"/>
      <c r="H153" s="4"/>
      <c r="I153" s="4"/>
    </row>
    <row r="154" spans="5:9" ht="12.75">
      <c r="E154" s="4"/>
      <c r="H154" s="4"/>
      <c r="I154" s="4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  <row r="279" spans="5:9" ht="12.75">
      <c r="E279" s="4"/>
      <c r="H279" s="4"/>
      <c r="I279" s="4"/>
    </row>
    <row r="280" spans="5:9" ht="12.75">
      <c r="E280" s="4"/>
      <c r="H280" s="4"/>
      <c r="I280" s="4"/>
    </row>
    <row r="281" spans="5:9" ht="12.75">
      <c r="E281" s="4"/>
      <c r="H281" s="4"/>
      <c r="I281" s="4"/>
    </row>
    <row r="282" spans="5:9" ht="12.75">
      <c r="E282" s="4"/>
      <c r="H282" s="4"/>
      <c r="I282" s="4"/>
    </row>
    <row r="283" spans="5:9" ht="12.75">
      <c r="E283" s="4"/>
      <c r="H283" s="4"/>
      <c r="I283" s="4"/>
    </row>
    <row r="284" spans="5:9" ht="12.75">
      <c r="E284" s="4"/>
      <c r="H284" s="4"/>
      <c r="I284" s="4"/>
    </row>
    <row r="285" spans="5:9" ht="12.75">
      <c r="E285" s="4"/>
      <c r="H285" s="4"/>
      <c r="I285" s="4"/>
    </row>
  </sheetData>
  <sheetProtection/>
  <mergeCells count="11">
    <mergeCell ref="A6:I6"/>
    <mergeCell ref="G117:H117"/>
    <mergeCell ref="A59:H59"/>
    <mergeCell ref="A109:H109"/>
    <mergeCell ref="D117:E117"/>
    <mergeCell ref="A1:I1"/>
    <mergeCell ref="C4:E4"/>
    <mergeCell ref="A4:A5"/>
    <mergeCell ref="F4:H4"/>
    <mergeCell ref="I4:I5"/>
    <mergeCell ref="B4:B5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7" r:id="rId1"/>
  <rowBreaks count="2" manualBreakCount="2">
    <brk id="62" max="8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zoomScale="60" zoomScaleNormal="60" zoomScaleSheetLayoutView="70" zoomScalePageLayoutView="0" workbookViewId="0" topLeftCell="A94">
      <selection activeCell="A41" sqref="A41:B41"/>
    </sheetView>
  </sheetViews>
  <sheetFormatPr defaultColWidth="9.125" defaultRowHeight="12.75"/>
  <cols>
    <col min="1" max="1" width="65.50390625" style="3" customWidth="1"/>
    <col min="2" max="2" width="31.125" style="3" customWidth="1"/>
    <col min="3" max="3" width="18.625" style="3" customWidth="1"/>
    <col min="4" max="4" width="20.375" style="3" customWidth="1"/>
    <col min="5" max="5" width="13.375" style="3" customWidth="1"/>
    <col min="6" max="6" width="18.625" style="3" customWidth="1"/>
    <col min="7" max="7" width="20.375" style="3" customWidth="1"/>
    <col min="8" max="8" width="13.375" style="3" customWidth="1"/>
    <col min="9" max="9" width="16.00390625" style="3" customWidth="1"/>
    <col min="10" max="16384" width="9.125" style="3" customWidth="1"/>
  </cols>
  <sheetData>
    <row r="1" spans="1:13" ht="20.25">
      <c r="A1" s="117" t="s">
        <v>229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" customHeight="1">
      <c r="A3" s="130" t="s">
        <v>130</v>
      </c>
      <c r="B3" s="130" t="s">
        <v>49</v>
      </c>
      <c r="C3" s="119" t="s">
        <v>216</v>
      </c>
      <c r="D3" s="120"/>
      <c r="E3" s="120"/>
      <c r="F3" s="119" t="s">
        <v>228</v>
      </c>
      <c r="G3" s="120"/>
      <c r="H3" s="120"/>
      <c r="I3" s="123" t="s">
        <v>226</v>
      </c>
    </row>
    <row r="4" spans="1:9" s="26" customFormat="1" ht="46.5">
      <c r="A4" s="131"/>
      <c r="B4" s="131"/>
      <c r="C4" s="21" t="s">
        <v>47</v>
      </c>
      <c r="D4" s="21" t="s">
        <v>194</v>
      </c>
      <c r="E4" s="21" t="s">
        <v>46</v>
      </c>
      <c r="F4" s="21" t="s">
        <v>47</v>
      </c>
      <c r="G4" s="21" t="s">
        <v>194</v>
      </c>
      <c r="H4" s="21" t="s">
        <v>46</v>
      </c>
      <c r="I4" s="124"/>
    </row>
    <row r="5" spans="1:9" s="26" customFormat="1" ht="17.25">
      <c r="A5" s="129" t="s">
        <v>0</v>
      </c>
      <c r="B5" s="129"/>
      <c r="C5" s="129"/>
      <c r="D5" s="129"/>
      <c r="E5" s="129"/>
      <c r="F5" s="129"/>
      <c r="G5" s="129"/>
      <c r="H5" s="129"/>
      <c r="I5" s="132"/>
    </row>
    <row r="6" spans="1:9" s="73" customFormat="1" ht="18">
      <c r="A6" s="71" t="s">
        <v>15</v>
      </c>
      <c r="B6" s="107" t="s">
        <v>136</v>
      </c>
      <c r="C6" s="85">
        <f>C7+C9+C11+C15+C17+C20+C24+C26+C29+C32+C39</f>
        <v>446822.30000000005</v>
      </c>
      <c r="D6" s="85">
        <f>D7+D9+D11+D15+D17+D20+D24+D26+D29+D32+D39</f>
        <v>103789.29999999997</v>
      </c>
      <c r="E6" s="85">
        <f>SUM(D6/C6*100)</f>
        <v>23.228316939418637</v>
      </c>
      <c r="F6" s="85">
        <f>F7+F9+F11+F15+F17+F20+F24+F26+F29+F32+F39</f>
        <v>483201.3</v>
      </c>
      <c r="G6" s="85">
        <f>G7+G9+G11+G15+G17+G20+G24+G26+G29+G32+G39</f>
        <v>87942.89999999998</v>
      </c>
      <c r="H6" s="85">
        <f>SUM(G6/F6*100)</f>
        <v>18.200054511442744</v>
      </c>
      <c r="I6" s="85">
        <f>G6/D6%</f>
        <v>84.73214483573932</v>
      </c>
    </row>
    <row r="7" spans="1:9" s="73" customFormat="1" ht="18">
      <c r="A7" s="71" t="s">
        <v>212</v>
      </c>
      <c r="B7" s="107" t="s">
        <v>137</v>
      </c>
      <c r="C7" s="85">
        <f aca="true" t="shared" si="0" ref="C7:I7">C8</f>
        <v>279753.7</v>
      </c>
      <c r="D7" s="85">
        <f t="shared" si="0"/>
        <v>54108.2</v>
      </c>
      <c r="E7" s="85">
        <f t="shared" si="0"/>
        <v>19.34137064138919</v>
      </c>
      <c r="F7" s="85">
        <f t="shared" si="0"/>
        <v>284670</v>
      </c>
      <c r="G7" s="85">
        <f t="shared" si="0"/>
        <v>57526.1</v>
      </c>
      <c r="H7" s="85">
        <f t="shared" si="0"/>
        <v>20.20799522253838</v>
      </c>
      <c r="I7" s="85">
        <f t="shared" si="0"/>
        <v>106.3167874739873</v>
      </c>
    </row>
    <row r="8" spans="1:9" s="26" customFormat="1" ht="18">
      <c r="A8" s="30" t="s">
        <v>3</v>
      </c>
      <c r="B8" s="108" t="s">
        <v>138</v>
      </c>
      <c r="C8" s="22">
        <v>279753.7</v>
      </c>
      <c r="D8" s="22">
        <v>54108.2</v>
      </c>
      <c r="E8" s="22">
        <f aca="true" t="shared" si="1" ref="E8:E14">SUM(D8/C8*100)</f>
        <v>19.34137064138919</v>
      </c>
      <c r="F8" s="22">
        <v>284670</v>
      </c>
      <c r="G8" s="22">
        <v>57526.1</v>
      </c>
      <c r="H8" s="22">
        <f aca="true" t="shared" si="2" ref="H8:H38">SUM(G8/F8*100)</f>
        <v>20.20799522253838</v>
      </c>
      <c r="I8" s="22">
        <f aca="true" t="shared" si="3" ref="I8:I38">G8/D8%</f>
        <v>106.3167874739873</v>
      </c>
    </row>
    <row r="9" spans="1:9" s="76" customFormat="1" ht="36">
      <c r="A9" s="29" t="s">
        <v>139</v>
      </c>
      <c r="B9" s="109" t="s">
        <v>140</v>
      </c>
      <c r="C9" s="85">
        <f>C10</f>
        <v>27247.4</v>
      </c>
      <c r="D9" s="85">
        <f>D10</f>
        <v>6109.5</v>
      </c>
      <c r="E9" s="85">
        <f t="shared" si="1"/>
        <v>22.42232286383288</v>
      </c>
      <c r="F9" s="85">
        <f>F10</f>
        <v>6897.5</v>
      </c>
      <c r="G9" s="85">
        <f>G10</f>
        <v>1872.5</v>
      </c>
      <c r="H9" s="85">
        <f t="shared" si="2"/>
        <v>27.14751721638275</v>
      </c>
      <c r="I9" s="22">
        <f t="shared" si="3"/>
        <v>30.648989278991735</v>
      </c>
    </row>
    <row r="10" spans="1:9" s="26" customFormat="1" ht="36">
      <c r="A10" s="77" t="s">
        <v>187</v>
      </c>
      <c r="B10" s="108" t="s">
        <v>141</v>
      </c>
      <c r="C10" s="22">
        <v>27247.4</v>
      </c>
      <c r="D10" s="22">
        <v>6109.5</v>
      </c>
      <c r="E10" s="22">
        <f t="shared" si="1"/>
        <v>22.42232286383288</v>
      </c>
      <c r="F10" s="22">
        <v>6897.5</v>
      </c>
      <c r="G10" s="22">
        <v>1872.5</v>
      </c>
      <c r="H10" s="22">
        <f t="shared" si="2"/>
        <v>27.14751721638275</v>
      </c>
      <c r="I10" s="22">
        <f t="shared" si="3"/>
        <v>30.648989278991735</v>
      </c>
    </row>
    <row r="11" spans="1:9" s="76" customFormat="1" ht="18">
      <c r="A11" s="29" t="s">
        <v>142</v>
      </c>
      <c r="B11" s="109" t="s">
        <v>143</v>
      </c>
      <c r="C11" s="85">
        <f>SUM(C12:C14)</f>
        <v>20094.2</v>
      </c>
      <c r="D11" s="85">
        <f>SUM(D12:D14)</f>
        <v>25043.1</v>
      </c>
      <c r="E11" s="85">
        <f t="shared" si="1"/>
        <v>124.62849976610164</v>
      </c>
      <c r="F11" s="85">
        <f>SUM(F12:F14)</f>
        <v>33003.3</v>
      </c>
      <c r="G11" s="85">
        <f>SUM(G12:G14)</f>
        <v>13360.8</v>
      </c>
      <c r="H11" s="85">
        <f t="shared" si="2"/>
        <v>40.48322440483224</v>
      </c>
      <c r="I11" s="85">
        <f t="shared" si="3"/>
        <v>53.35122249242306</v>
      </c>
    </row>
    <row r="12" spans="1:9" s="26" customFormat="1" ht="18">
      <c r="A12" s="30" t="s">
        <v>9</v>
      </c>
      <c r="B12" s="108" t="s">
        <v>144</v>
      </c>
      <c r="C12" s="22">
        <v>6500</v>
      </c>
      <c r="D12" s="22">
        <v>6528.9</v>
      </c>
      <c r="E12" s="22">
        <f t="shared" si="1"/>
        <v>100.44461538461537</v>
      </c>
      <c r="F12" s="22">
        <v>0</v>
      </c>
      <c r="G12" s="22">
        <v>-84.4</v>
      </c>
      <c r="H12" s="22" t="e">
        <f t="shared" si="2"/>
        <v>#DIV/0!</v>
      </c>
      <c r="I12" s="22">
        <f t="shared" si="3"/>
        <v>-1.2927139334344224</v>
      </c>
    </row>
    <row r="13" spans="1:9" s="26" customFormat="1" ht="18">
      <c r="A13" s="30" t="s">
        <v>16</v>
      </c>
      <c r="B13" s="108" t="s">
        <v>145</v>
      </c>
      <c r="C13" s="22">
        <v>10894.2</v>
      </c>
      <c r="D13" s="22">
        <v>15409.2</v>
      </c>
      <c r="E13" s="22">
        <f t="shared" si="1"/>
        <v>141.44407115712946</v>
      </c>
      <c r="F13" s="22">
        <v>23663.3</v>
      </c>
      <c r="G13" s="22">
        <v>9492.9</v>
      </c>
      <c r="H13" s="22">
        <f t="shared" si="2"/>
        <v>40.11655179117029</v>
      </c>
      <c r="I13" s="22">
        <f t="shared" si="3"/>
        <v>61.605404563507506</v>
      </c>
    </row>
    <row r="14" spans="1:9" s="26" customFormat="1" ht="36">
      <c r="A14" s="30" t="s">
        <v>39</v>
      </c>
      <c r="B14" s="108" t="s">
        <v>146</v>
      </c>
      <c r="C14" s="22">
        <v>2700</v>
      </c>
      <c r="D14" s="22">
        <v>3105</v>
      </c>
      <c r="E14" s="22">
        <f t="shared" si="1"/>
        <v>114.99999999999999</v>
      </c>
      <c r="F14" s="22">
        <v>9340</v>
      </c>
      <c r="G14" s="22">
        <v>3952.3</v>
      </c>
      <c r="H14" s="22">
        <f t="shared" si="2"/>
        <v>42.315845824411134</v>
      </c>
      <c r="I14" s="22">
        <f t="shared" si="3"/>
        <v>127.28824476650564</v>
      </c>
    </row>
    <row r="15" spans="1:9" s="76" customFormat="1" ht="18">
      <c r="A15" s="29" t="s">
        <v>147</v>
      </c>
      <c r="B15" s="103" t="s">
        <v>148</v>
      </c>
      <c r="C15" s="85">
        <f>SUM(C16:C16)</f>
        <v>87534.8</v>
      </c>
      <c r="D15" s="85">
        <f>SUM(D16:D16)</f>
        <v>9470.4</v>
      </c>
      <c r="E15" s="31">
        <f aca="true" t="shared" si="4" ref="E15:E26">SUM(D15/C15*100)</f>
        <v>10.819011410319094</v>
      </c>
      <c r="F15" s="85">
        <f>SUM(F16:F16)</f>
        <v>87888.8</v>
      </c>
      <c r="G15" s="85">
        <f>SUM(G16:G16)</f>
        <v>8484.7</v>
      </c>
      <c r="H15" s="31">
        <f>SUM(G15/F15*100)</f>
        <v>9.653903569055442</v>
      </c>
      <c r="I15" s="31">
        <f>G15/D15%</f>
        <v>89.59178070620038</v>
      </c>
    </row>
    <row r="16" spans="1:9" s="26" customFormat="1" ht="18">
      <c r="A16" s="30" t="s">
        <v>222</v>
      </c>
      <c r="B16" s="102" t="s">
        <v>223</v>
      </c>
      <c r="C16" s="22">
        <v>87534.8</v>
      </c>
      <c r="D16" s="22">
        <v>9470.4</v>
      </c>
      <c r="E16" s="22">
        <f t="shared" si="4"/>
        <v>10.819011410319094</v>
      </c>
      <c r="F16" s="22">
        <v>87888.8</v>
      </c>
      <c r="G16" s="22">
        <v>8484.7</v>
      </c>
      <c r="H16" s="22">
        <f>SUM(G16/F16*100)</f>
        <v>9.653903569055442</v>
      </c>
      <c r="I16" s="22">
        <f>G16/D16%</f>
        <v>89.59178070620038</v>
      </c>
    </row>
    <row r="17" spans="1:9" s="76" customFormat="1" ht="18">
      <c r="A17" s="29" t="s">
        <v>4</v>
      </c>
      <c r="B17" s="109" t="s">
        <v>151</v>
      </c>
      <c r="C17" s="85">
        <f>SUM(C18:C19)</f>
        <v>9243.3</v>
      </c>
      <c r="D17" s="85">
        <f>SUM(D18:D19)</f>
        <v>2576.8</v>
      </c>
      <c r="E17" s="85">
        <f t="shared" si="4"/>
        <v>27.87748964114548</v>
      </c>
      <c r="F17" s="85">
        <f>SUM(F18:F19)</f>
        <v>12200</v>
      </c>
      <c r="G17" s="85">
        <f>SUM(G18:G19)</f>
        <v>2074.2</v>
      </c>
      <c r="H17" s="85">
        <f>SUM(G17/F17*100)</f>
        <v>17.001639344262294</v>
      </c>
      <c r="I17" s="85">
        <f>G17/D17%</f>
        <v>80.4951878298665</v>
      </c>
    </row>
    <row r="18" spans="1:9" s="26" customFormat="1" ht="36">
      <c r="A18" s="77" t="s">
        <v>188</v>
      </c>
      <c r="B18" s="108" t="s">
        <v>152</v>
      </c>
      <c r="C18" s="22">
        <v>9243.3</v>
      </c>
      <c r="D18" s="22">
        <v>2571.8</v>
      </c>
      <c r="E18" s="22">
        <f t="shared" si="4"/>
        <v>27.823396406045465</v>
      </c>
      <c r="F18" s="22">
        <v>12200</v>
      </c>
      <c r="G18" s="22">
        <v>2049.2</v>
      </c>
      <c r="H18" s="22">
        <f t="shared" si="2"/>
        <v>16.79672131147541</v>
      </c>
      <c r="I18" s="22">
        <f t="shared" si="3"/>
        <v>79.67960183529044</v>
      </c>
    </row>
    <row r="19" spans="1:9" s="26" customFormat="1" ht="36">
      <c r="A19" s="77" t="s">
        <v>190</v>
      </c>
      <c r="B19" s="108" t="s">
        <v>191</v>
      </c>
      <c r="C19" s="22">
        <v>0</v>
      </c>
      <c r="D19" s="22">
        <v>5</v>
      </c>
      <c r="E19" s="22" t="e">
        <f t="shared" si="4"/>
        <v>#DIV/0!</v>
      </c>
      <c r="F19" s="22">
        <v>0</v>
      </c>
      <c r="G19" s="22">
        <v>25</v>
      </c>
      <c r="H19" s="22" t="e">
        <f t="shared" si="2"/>
        <v>#DIV/0!</v>
      </c>
      <c r="I19" s="22">
        <f t="shared" si="3"/>
        <v>500</v>
      </c>
    </row>
    <row r="20" spans="1:9" s="76" customFormat="1" ht="36">
      <c r="A20" s="29" t="s">
        <v>10</v>
      </c>
      <c r="B20" s="109" t="s">
        <v>154</v>
      </c>
      <c r="C20" s="85">
        <f>SUM(C21:C23)</f>
        <v>9840.4</v>
      </c>
      <c r="D20" s="85">
        <f>SUM(D21:D23)</f>
        <v>2345.5</v>
      </c>
      <c r="E20" s="85">
        <f t="shared" si="4"/>
        <v>23.835413194585588</v>
      </c>
      <c r="F20" s="85">
        <f>SUM(F21:F23)</f>
        <v>24508</v>
      </c>
      <c r="G20" s="85">
        <f>SUM(G21:G23)</f>
        <v>3620.3</v>
      </c>
      <c r="H20" s="85">
        <f t="shared" si="2"/>
        <v>14.771911212665254</v>
      </c>
      <c r="I20" s="85">
        <f t="shared" si="3"/>
        <v>154.35088467277768</v>
      </c>
    </row>
    <row r="21" spans="1:9" s="26" customFormat="1" ht="108">
      <c r="A21" s="77" t="s">
        <v>155</v>
      </c>
      <c r="B21" s="108" t="s">
        <v>156</v>
      </c>
      <c r="C21" s="22">
        <v>7740.4</v>
      </c>
      <c r="D21" s="22">
        <v>1502.4</v>
      </c>
      <c r="E21" s="22">
        <f t="shared" si="4"/>
        <v>19.409849620174672</v>
      </c>
      <c r="F21" s="22">
        <v>16408</v>
      </c>
      <c r="G21" s="22">
        <v>2536.5</v>
      </c>
      <c r="H21" s="22">
        <f t="shared" si="2"/>
        <v>15.458922476840565</v>
      </c>
      <c r="I21" s="22">
        <f t="shared" si="3"/>
        <v>168.82987220447282</v>
      </c>
    </row>
    <row r="22" spans="1:9" s="26" customFormat="1" ht="36">
      <c r="A22" s="77" t="s">
        <v>157</v>
      </c>
      <c r="B22" s="108" t="s">
        <v>158</v>
      </c>
      <c r="C22" s="22">
        <v>100</v>
      </c>
      <c r="D22" s="22">
        <v>30</v>
      </c>
      <c r="E22" s="22">
        <f t="shared" si="4"/>
        <v>30</v>
      </c>
      <c r="F22" s="22">
        <v>100</v>
      </c>
      <c r="G22" s="22">
        <v>0</v>
      </c>
      <c r="H22" s="22">
        <f t="shared" si="2"/>
        <v>0</v>
      </c>
      <c r="I22" s="22"/>
    </row>
    <row r="23" spans="1:9" s="26" customFormat="1" ht="108">
      <c r="A23" s="77" t="s">
        <v>159</v>
      </c>
      <c r="B23" s="108" t="s">
        <v>160</v>
      </c>
      <c r="C23" s="22">
        <v>2000</v>
      </c>
      <c r="D23" s="22">
        <v>813.1</v>
      </c>
      <c r="E23" s="22">
        <f t="shared" si="4"/>
        <v>40.655</v>
      </c>
      <c r="F23" s="22">
        <v>8000</v>
      </c>
      <c r="G23" s="22">
        <v>1083.8</v>
      </c>
      <c r="H23" s="22">
        <f>SUM(G23/F23*100)</f>
        <v>13.547499999999998</v>
      </c>
      <c r="I23" s="22">
        <f>G23/D23%</f>
        <v>133.29233796580985</v>
      </c>
    </row>
    <row r="24" spans="1:9" s="76" customFormat="1" ht="18">
      <c r="A24" s="78" t="s">
        <v>11</v>
      </c>
      <c r="B24" s="109" t="s">
        <v>161</v>
      </c>
      <c r="C24" s="85">
        <f>C25</f>
        <v>684.6</v>
      </c>
      <c r="D24" s="85">
        <f>D25</f>
        <v>185.4</v>
      </c>
      <c r="E24" s="110">
        <f t="shared" si="4"/>
        <v>27.081507449605606</v>
      </c>
      <c r="F24" s="85">
        <f>F25</f>
        <v>520</v>
      </c>
      <c r="G24" s="85">
        <f>G25</f>
        <v>364.8</v>
      </c>
      <c r="H24" s="110">
        <f>SUM(G24/F24*100)</f>
        <v>70.15384615384616</v>
      </c>
      <c r="I24" s="110">
        <f>G24/D24%</f>
        <v>196.76375404530745</v>
      </c>
    </row>
    <row r="25" spans="1:9" s="26" customFormat="1" ht="18">
      <c r="A25" s="77" t="s">
        <v>162</v>
      </c>
      <c r="B25" s="108" t="s">
        <v>163</v>
      </c>
      <c r="C25" s="22">
        <v>684.6</v>
      </c>
      <c r="D25" s="22">
        <v>185.4</v>
      </c>
      <c r="E25" s="22">
        <f t="shared" si="4"/>
        <v>27.081507449605606</v>
      </c>
      <c r="F25" s="22">
        <v>520</v>
      </c>
      <c r="G25" s="22">
        <v>364.8</v>
      </c>
      <c r="H25" s="22">
        <f t="shared" si="2"/>
        <v>70.15384615384616</v>
      </c>
      <c r="I25" s="22">
        <f t="shared" si="3"/>
        <v>196.76375404530745</v>
      </c>
    </row>
    <row r="26" spans="1:9" s="76" customFormat="1" ht="36">
      <c r="A26" s="79" t="s">
        <v>164</v>
      </c>
      <c r="B26" s="109" t="s">
        <v>165</v>
      </c>
      <c r="C26" s="85">
        <f>SUM(C27:C28)</f>
        <v>452.9</v>
      </c>
      <c r="D26" s="85">
        <f>SUM(D27:D28)</f>
        <v>78.3</v>
      </c>
      <c r="E26" s="85">
        <f t="shared" si="4"/>
        <v>17.288584676529034</v>
      </c>
      <c r="F26" s="85">
        <f>SUM(F27:F28)</f>
        <v>453</v>
      </c>
      <c r="G26" s="85">
        <f>SUM(G27:G28)</f>
        <v>93.19999999999999</v>
      </c>
      <c r="H26" s="85">
        <f>SUM(G26/F26*100)</f>
        <v>20.573951434878584</v>
      </c>
      <c r="I26" s="85">
        <f>G26/D26%</f>
        <v>119.02937420178799</v>
      </c>
    </row>
    <row r="27" spans="1:9" s="26" customFormat="1" ht="18">
      <c r="A27" s="30" t="s">
        <v>6</v>
      </c>
      <c r="B27" s="108" t="s">
        <v>166</v>
      </c>
      <c r="C27" s="22">
        <v>452.9</v>
      </c>
      <c r="D27" s="22">
        <v>78.3</v>
      </c>
      <c r="E27" s="22">
        <f aca="true" t="shared" si="5" ref="E27:E38">SUM(D27/C27*100)</f>
        <v>17.288584676529034</v>
      </c>
      <c r="F27" s="22">
        <v>453</v>
      </c>
      <c r="G27" s="22">
        <v>90.1</v>
      </c>
      <c r="H27" s="22">
        <f t="shared" si="2"/>
        <v>19.889624724061807</v>
      </c>
      <c r="I27" s="22">
        <f t="shared" si="3"/>
        <v>115.07024265644955</v>
      </c>
    </row>
    <row r="28" spans="1:9" s="26" customFormat="1" ht="18">
      <c r="A28" s="30" t="s">
        <v>167</v>
      </c>
      <c r="B28" s="108" t="s">
        <v>168</v>
      </c>
      <c r="C28" s="22">
        <v>0</v>
      </c>
      <c r="D28" s="22">
        <v>0</v>
      </c>
      <c r="E28" s="22" t="e">
        <f t="shared" si="5"/>
        <v>#DIV/0!</v>
      </c>
      <c r="F28" s="22">
        <v>0</v>
      </c>
      <c r="G28" s="22">
        <v>3.1</v>
      </c>
      <c r="H28" s="22" t="e">
        <f t="shared" si="2"/>
        <v>#DIV/0!</v>
      </c>
      <c r="I28" s="22" t="e">
        <f t="shared" si="3"/>
        <v>#DIV/0!</v>
      </c>
    </row>
    <row r="29" spans="1:9" s="80" customFormat="1" ht="36">
      <c r="A29" s="29" t="s">
        <v>7</v>
      </c>
      <c r="B29" s="109" t="s">
        <v>169</v>
      </c>
      <c r="C29" s="85">
        <f>SUM(C30:C31)</f>
        <v>9311.1</v>
      </c>
      <c r="D29" s="85">
        <f>SUM(D30:D31)</f>
        <v>1847.8999999999999</v>
      </c>
      <c r="E29" s="85">
        <f t="shared" si="5"/>
        <v>19.846205067070482</v>
      </c>
      <c r="F29" s="85">
        <f>SUM(F30:F31)</f>
        <v>31115</v>
      </c>
      <c r="G29" s="85">
        <f>SUM(G30:G31)</f>
        <v>877.9</v>
      </c>
      <c r="H29" s="85">
        <f t="shared" si="2"/>
        <v>2.8214687449783065</v>
      </c>
      <c r="I29" s="85">
        <f t="shared" si="3"/>
        <v>47.50798203365983</v>
      </c>
    </row>
    <row r="30" spans="1:9" s="26" customFormat="1" ht="108">
      <c r="A30" s="77" t="s">
        <v>170</v>
      </c>
      <c r="B30" s="108" t="s">
        <v>171</v>
      </c>
      <c r="C30" s="22">
        <v>6999.1</v>
      </c>
      <c r="D30" s="22">
        <v>96.1</v>
      </c>
      <c r="E30" s="22">
        <f t="shared" si="5"/>
        <v>1.3730336757583117</v>
      </c>
      <c r="F30" s="22">
        <v>29615</v>
      </c>
      <c r="G30" s="22">
        <v>42</v>
      </c>
      <c r="H30" s="22">
        <f t="shared" si="2"/>
        <v>0.1418200236366706</v>
      </c>
      <c r="I30" s="22">
        <f t="shared" si="3"/>
        <v>43.704474505723205</v>
      </c>
    </row>
    <row r="31" spans="1:9" s="26" customFormat="1" ht="36">
      <c r="A31" s="77" t="s">
        <v>172</v>
      </c>
      <c r="B31" s="108" t="s">
        <v>173</v>
      </c>
      <c r="C31" s="22">
        <v>2312</v>
      </c>
      <c r="D31" s="22">
        <v>1751.8</v>
      </c>
      <c r="E31" s="22">
        <f t="shared" si="5"/>
        <v>75.76989619377163</v>
      </c>
      <c r="F31" s="22">
        <v>1500</v>
      </c>
      <c r="G31" s="22">
        <v>835.9</v>
      </c>
      <c r="H31" s="22">
        <f t="shared" si="2"/>
        <v>55.72666666666667</v>
      </c>
      <c r="I31" s="22">
        <f t="shared" si="3"/>
        <v>47.71663431898618</v>
      </c>
    </row>
    <row r="32" spans="1:9" s="80" customFormat="1" ht="18">
      <c r="A32" s="29" t="s">
        <v>38</v>
      </c>
      <c r="B32" s="109" t="s">
        <v>177</v>
      </c>
      <c r="C32" s="85">
        <f>SUM(C33:C38)</f>
        <v>1000</v>
      </c>
      <c r="D32" s="85">
        <f>SUM(D33:D38)</f>
        <v>364.7</v>
      </c>
      <c r="E32" s="85">
        <f t="shared" si="5"/>
        <v>36.47</v>
      </c>
      <c r="F32" s="85">
        <f>SUM(F33:F38)</f>
        <v>1000</v>
      </c>
      <c r="G32" s="85">
        <f>SUM(G33:G38)</f>
        <v>288.9</v>
      </c>
      <c r="H32" s="85">
        <f t="shared" si="2"/>
        <v>28.89</v>
      </c>
      <c r="I32" s="85">
        <f t="shared" si="3"/>
        <v>79.21579380312585</v>
      </c>
    </row>
    <row r="33" spans="1:9" s="26" customFormat="1" ht="36">
      <c r="A33" s="77" t="s">
        <v>206</v>
      </c>
      <c r="B33" s="106" t="s">
        <v>207</v>
      </c>
      <c r="C33" s="22">
        <v>462.3</v>
      </c>
      <c r="D33" s="22">
        <v>129.1</v>
      </c>
      <c r="E33" s="22">
        <f t="shared" si="5"/>
        <v>27.925589444083926</v>
      </c>
      <c r="F33" s="22">
        <v>620</v>
      </c>
      <c r="G33" s="22">
        <v>202</v>
      </c>
      <c r="H33" s="22">
        <f t="shared" si="2"/>
        <v>32.58064516129032</v>
      </c>
      <c r="I33" s="22">
        <f t="shared" si="3"/>
        <v>156.46785437645238</v>
      </c>
    </row>
    <row r="34" spans="1:9" s="26" customFormat="1" ht="36">
      <c r="A34" s="77" t="s">
        <v>218</v>
      </c>
      <c r="B34" s="90" t="s">
        <v>217</v>
      </c>
      <c r="C34" s="22">
        <v>147</v>
      </c>
      <c r="D34" s="22">
        <v>142.3</v>
      </c>
      <c r="E34" s="22">
        <f t="shared" si="5"/>
        <v>96.80272108843539</v>
      </c>
      <c r="F34" s="22">
        <v>280</v>
      </c>
      <c r="G34" s="22">
        <v>42.2</v>
      </c>
      <c r="H34" s="22">
        <f t="shared" si="2"/>
        <v>15.071428571428571</v>
      </c>
      <c r="I34" s="22">
        <f t="shared" si="3"/>
        <v>29.655657062543924</v>
      </c>
    </row>
    <row r="35" spans="1:9" s="26" customFormat="1" ht="144">
      <c r="A35" s="116" t="s">
        <v>210</v>
      </c>
      <c r="B35" s="106" t="s">
        <v>209</v>
      </c>
      <c r="C35" s="22">
        <v>363</v>
      </c>
      <c r="D35" s="22">
        <v>48.7</v>
      </c>
      <c r="E35" s="22">
        <f t="shared" si="5"/>
        <v>13.415977961432507</v>
      </c>
      <c r="F35" s="22">
        <v>100</v>
      </c>
      <c r="G35" s="22">
        <v>41.8</v>
      </c>
      <c r="H35" s="22">
        <f t="shared" si="2"/>
        <v>41.8</v>
      </c>
      <c r="I35" s="22">
        <f t="shared" si="3"/>
        <v>85.83162217659137</v>
      </c>
    </row>
    <row r="36" spans="1:9" s="26" customFormat="1" ht="90" hidden="1">
      <c r="A36" s="77" t="s">
        <v>178</v>
      </c>
      <c r="B36" s="90" t="s">
        <v>179</v>
      </c>
      <c r="C36" s="22">
        <v>0</v>
      </c>
      <c r="D36" s="22">
        <v>0</v>
      </c>
      <c r="E36" s="22" t="e">
        <f t="shared" si="5"/>
        <v>#DIV/0!</v>
      </c>
      <c r="F36" s="22">
        <v>0</v>
      </c>
      <c r="G36" s="22">
        <v>0</v>
      </c>
      <c r="H36" s="22" t="e">
        <f t="shared" si="2"/>
        <v>#DIV/0!</v>
      </c>
      <c r="I36" s="22" t="e">
        <f t="shared" si="3"/>
        <v>#DIV/0!</v>
      </c>
    </row>
    <row r="37" spans="1:9" s="26" customFormat="1" ht="36">
      <c r="A37" s="77" t="s">
        <v>208</v>
      </c>
      <c r="B37" s="106" t="s">
        <v>211</v>
      </c>
      <c r="C37" s="22">
        <v>27.7</v>
      </c>
      <c r="D37" s="22">
        <v>41.5</v>
      </c>
      <c r="E37" s="22">
        <f t="shared" si="5"/>
        <v>149.81949458483754</v>
      </c>
      <c r="F37" s="22">
        <v>0</v>
      </c>
      <c r="G37" s="22">
        <v>2.9</v>
      </c>
      <c r="H37" s="22" t="e">
        <f t="shared" si="2"/>
        <v>#DIV/0!</v>
      </c>
      <c r="I37" s="22">
        <f t="shared" si="3"/>
        <v>6.9879518072289155</v>
      </c>
    </row>
    <row r="38" spans="1:9" s="26" customFormat="1" ht="18">
      <c r="A38" s="77" t="s">
        <v>220</v>
      </c>
      <c r="B38" s="105" t="s">
        <v>219</v>
      </c>
      <c r="C38" s="22">
        <v>0</v>
      </c>
      <c r="D38" s="22">
        <v>3.1</v>
      </c>
      <c r="E38" s="22" t="e">
        <f t="shared" si="5"/>
        <v>#DIV/0!</v>
      </c>
      <c r="F38" s="22">
        <v>0</v>
      </c>
      <c r="G38" s="22">
        <v>0</v>
      </c>
      <c r="H38" s="22" t="e">
        <f t="shared" si="2"/>
        <v>#DIV/0!</v>
      </c>
      <c r="I38" s="22">
        <f t="shared" si="3"/>
        <v>0</v>
      </c>
    </row>
    <row r="39" spans="1:9" s="76" customFormat="1" ht="18">
      <c r="A39" s="29" t="s">
        <v>8</v>
      </c>
      <c r="B39" s="109" t="s">
        <v>180</v>
      </c>
      <c r="C39" s="85">
        <f>SUM(C40:C41)</f>
        <v>1659.9</v>
      </c>
      <c r="D39" s="85">
        <f>SUM(D40:D41)</f>
        <v>1659.5</v>
      </c>
      <c r="E39" s="22">
        <f aca="true" t="shared" si="6" ref="E39:E46">SUM(D39/C39*100)</f>
        <v>99.97590216278088</v>
      </c>
      <c r="F39" s="85">
        <f>SUM(F40:F41)</f>
        <v>945.7</v>
      </c>
      <c r="G39" s="85">
        <f>SUM(G40:G41)</f>
        <v>-620.5</v>
      </c>
      <c r="H39" s="22">
        <f>SUM(G39/F39*100)</f>
        <v>-65.61277360685206</v>
      </c>
      <c r="I39" s="22">
        <f>G39/D39%</f>
        <v>-37.390780355528776</v>
      </c>
    </row>
    <row r="40" spans="1:9" s="26" customFormat="1" ht="18">
      <c r="A40" s="30" t="s">
        <v>181</v>
      </c>
      <c r="B40" s="108" t="s">
        <v>182</v>
      </c>
      <c r="C40" s="22">
        <v>0</v>
      </c>
      <c r="D40" s="22">
        <v>-0.4</v>
      </c>
      <c r="E40" s="22" t="e">
        <f t="shared" si="6"/>
        <v>#DIV/0!</v>
      </c>
      <c r="F40" s="22">
        <v>0</v>
      </c>
      <c r="G40" s="22">
        <v>13.7</v>
      </c>
      <c r="H40" s="22" t="e">
        <f>SUM(G40/F40*100)</f>
        <v>#DIV/0!</v>
      </c>
      <c r="I40" s="22">
        <f>G40/D40%</f>
        <v>-3424.9999999999995</v>
      </c>
    </row>
    <row r="41" spans="1:9" s="26" customFormat="1" ht="18">
      <c r="A41" s="30" t="s">
        <v>8</v>
      </c>
      <c r="B41" s="102" t="s">
        <v>221</v>
      </c>
      <c r="C41" s="22">
        <v>1659.9</v>
      </c>
      <c r="D41" s="22">
        <v>1659.9</v>
      </c>
      <c r="E41" s="22">
        <f t="shared" si="6"/>
        <v>100</v>
      </c>
      <c r="F41" s="22">
        <v>945.7</v>
      </c>
      <c r="G41" s="22">
        <v>-634.2</v>
      </c>
      <c r="H41" s="22">
        <f>SUM(G41/F41*100)</f>
        <v>-67.06143597335308</v>
      </c>
      <c r="I41" s="22">
        <f>G41/D41%</f>
        <v>-38.20712091089825</v>
      </c>
    </row>
    <row r="42" spans="1:9" s="26" customFormat="1" ht="17.25">
      <c r="A42" s="66" t="s">
        <v>1</v>
      </c>
      <c r="B42" s="65" t="s">
        <v>127</v>
      </c>
      <c r="C42" s="31">
        <f>SUM(C43:C48)</f>
        <v>1274791.5000000002</v>
      </c>
      <c r="D42" s="31">
        <f>SUM(D43:D48)</f>
        <v>242758.90000000002</v>
      </c>
      <c r="E42" s="31">
        <f t="shared" si="6"/>
        <v>19.04302782062792</v>
      </c>
      <c r="F42" s="31">
        <f>SUM(F43:F48)</f>
        <v>1421253.8</v>
      </c>
      <c r="G42" s="31">
        <f>SUM(G43:G48)</f>
        <v>272668.6</v>
      </c>
      <c r="H42" s="31">
        <f aca="true" t="shared" si="7" ref="H42:H48">SUM(G42/F42*100)</f>
        <v>19.18507447438311</v>
      </c>
      <c r="I42" s="31">
        <f aca="true" t="shared" si="8" ref="I42:I100">G42/D42%</f>
        <v>112.3207429264179</v>
      </c>
    </row>
    <row r="43" spans="1:9" s="26" customFormat="1" ht="18">
      <c r="A43" s="30" t="s">
        <v>41</v>
      </c>
      <c r="B43" s="115" t="s">
        <v>200</v>
      </c>
      <c r="C43" s="11">
        <v>166405.7</v>
      </c>
      <c r="D43" s="11">
        <v>36391.8</v>
      </c>
      <c r="E43" s="22">
        <f t="shared" si="6"/>
        <v>21.869322985931372</v>
      </c>
      <c r="F43" s="11">
        <v>175611.4</v>
      </c>
      <c r="G43" s="11">
        <v>43902.8</v>
      </c>
      <c r="H43" s="22">
        <f t="shared" si="7"/>
        <v>24.99997152804431</v>
      </c>
      <c r="I43" s="22">
        <f t="shared" si="8"/>
        <v>120.63926488934321</v>
      </c>
    </row>
    <row r="44" spans="1:9" s="26" customFormat="1" ht="18">
      <c r="A44" s="30" t="s">
        <v>205</v>
      </c>
      <c r="B44" s="115" t="s">
        <v>201</v>
      </c>
      <c r="C44" s="11">
        <v>266618.4</v>
      </c>
      <c r="D44" s="11">
        <v>21438.8</v>
      </c>
      <c r="E44" s="22">
        <f t="shared" si="6"/>
        <v>8.041005421981378</v>
      </c>
      <c r="F44" s="11">
        <v>248316.4</v>
      </c>
      <c r="G44" s="11">
        <v>32698.2</v>
      </c>
      <c r="H44" s="22">
        <f>SUM(G44/F44*100)</f>
        <v>13.167958298364507</v>
      </c>
      <c r="I44" s="22">
        <f>G44/D44%</f>
        <v>152.51879769390078</v>
      </c>
    </row>
    <row r="45" spans="1:9" s="26" customFormat="1" ht="18">
      <c r="A45" s="30" t="s">
        <v>204</v>
      </c>
      <c r="B45" s="115" t="s">
        <v>202</v>
      </c>
      <c r="C45" s="11">
        <v>827055.3</v>
      </c>
      <c r="D45" s="11">
        <v>181281.1</v>
      </c>
      <c r="E45" s="22">
        <f t="shared" si="6"/>
        <v>21.91886080652648</v>
      </c>
      <c r="F45" s="11">
        <v>979644.9</v>
      </c>
      <c r="G45" s="11">
        <v>193980.1</v>
      </c>
      <c r="H45" s="22">
        <f t="shared" si="7"/>
        <v>19.801062609523104</v>
      </c>
      <c r="I45" s="22">
        <f t="shared" si="8"/>
        <v>107.00514284169722</v>
      </c>
    </row>
    <row r="46" spans="1:9" s="26" customFormat="1" ht="18">
      <c r="A46" s="30" t="s">
        <v>12</v>
      </c>
      <c r="B46" s="115" t="s">
        <v>203</v>
      </c>
      <c r="C46" s="22">
        <v>14844.1</v>
      </c>
      <c r="D46" s="22">
        <v>3779.2</v>
      </c>
      <c r="E46" s="22">
        <f t="shared" si="6"/>
        <v>25.45927338134343</v>
      </c>
      <c r="F46" s="22">
        <v>16204</v>
      </c>
      <c r="G46" s="22">
        <v>2100</v>
      </c>
      <c r="H46" s="22">
        <f t="shared" si="7"/>
        <v>12.959763021476178</v>
      </c>
      <c r="I46" s="22">
        <f t="shared" si="8"/>
        <v>55.56731583403895</v>
      </c>
    </row>
    <row r="47" spans="1:9" s="26" customFormat="1" ht="18">
      <c r="A47" s="30" t="s">
        <v>17</v>
      </c>
      <c r="B47" s="115" t="s">
        <v>128</v>
      </c>
      <c r="C47" s="11"/>
      <c r="D47" s="11"/>
      <c r="E47" s="22"/>
      <c r="F47" s="11">
        <v>1681.5</v>
      </c>
      <c r="G47" s="11">
        <v>181.5</v>
      </c>
      <c r="H47" s="22">
        <f>SUM(G47/F47*100)</f>
        <v>10.793933987511151</v>
      </c>
      <c r="I47" s="22">
        <v>100</v>
      </c>
    </row>
    <row r="48" spans="1:9" s="26" customFormat="1" ht="18">
      <c r="A48" s="30" t="s">
        <v>13</v>
      </c>
      <c r="B48" s="115" t="s">
        <v>129</v>
      </c>
      <c r="C48" s="22">
        <v>-132</v>
      </c>
      <c r="D48" s="22">
        <v>-132</v>
      </c>
      <c r="E48" s="22">
        <f>SUM(D48/C48*100)</f>
        <v>100</v>
      </c>
      <c r="F48" s="22">
        <v>-204.4</v>
      </c>
      <c r="G48" s="22">
        <v>-194</v>
      </c>
      <c r="H48" s="22">
        <f t="shared" si="7"/>
        <v>94.9119373776908</v>
      </c>
      <c r="I48" s="22">
        <f t="shared" si="8"/>
        <v>146.96969696969697</v>
      </c>
    </row>
    <row r="49" spans="1:9" s="26" customFormat="1" ht="17.25">
      <c r="A49" s="28" t="s">
        <v>28</v>
      </c>
      <c r="B49" s="28"/>
      <c r="C49" s="98">
        <f>SUM(C6+C42)</f>
        <v>1721613.8000000003</v>
      </c>
      <c r="D49" s="98">
        <f>SUM(D6+D42)</f>
        <v>346548.2</v>
      </c>
      <c r="E49" s="31">
        <f>SUM(D49/C49*100)</f>
        <v>20.12926476309611</v>
      </c>
      <c r="F49" s="98">
        <f>SUM(F6+F42)</f>
        <v>1904455.1</v>
      </c>
      <c r="G49" s="98">
        <f>SUM(G6+G42)</f>
        <v>360611.49999999994</v>
      </c>
      <c r="H49" s="31">
        <f>SUM(G49/F49*100)</f>
        <v>18.93515368254153</v>
      </c>
      <c r="I49" s="31">
        <f t="shared" si="8"/>
        <v>104.05810793419211</v>
      </c>
    </row>
    <row r="50" spans="1:9" s="26" customFormat="1" ht="17.25">
      <c r="A50" s="129" t="s">
        <v>2</v>
      </c>
      <c r="B50" s="129"/>
      <c r="C50" s="129"/>
      <c r="D50" s="129"/>
      <c r="E50" s="129"/>
      <c r="F50" s="129"/>
      <c r="G50" s="129"/>
      <c r="H50" s="129"/>
      <c r="I50" s="132"/>
    </row>
    <row r="51" spans="1:9" s="26" customFormat="1" ht="17.25">
      <c r="A51" s="47" t="s">
        <v>18</v>
      </c>
      <c r="B51" s="48" t="s">
        <v>50</v>
      </c>
      <c r="C51" s="59">
        <f>SUM(C52:C58)</f>
        <v>100231.1</v>
      </c>
      <c r="D51" s="59">
        <f>SUM(D52:D58)</f>
        <v>21268.1</v>
      </c>
      <c r="E51" s="59">
        <f aca="true" t="shared" si="9" ref="E51:E60">SUM(D51/C51*100)</f>
        <v>21.219062745994005</v>
      </c>
      <c r="F51" s="59">
        <f>SUM(F52:F58)</f>
        <v>117314.90000000001</v>
      </c>
      <c r="G51" s="59">
        <f>SUM(G52:G58)</f>
        <v>25192.6</v>
      </c>
      <c r="H51" s="59">
        <f>SUM(G51/F51*100)</f>
        <v>21.474339576643715</v>
      </c>
      <c r="I51" s="59">
        <f t="shared" si="8"/>
        <v>118.45251809047353</v>
      </c>
    </row>
    <row r="52" spans="1:9" s="26" customFormat="1" ht="54">
      <c r="A52" s="13" t="s">
        <v>51</v>
      </c>
      <c r="B52" s="51" t="s">
        <v>52</v>
      </c>
      <c r="C52" s="91">
        <v>2495.9</v>
      </c>
      <c r="D52" s="92">
        <v>461.1</v>
      </c>
      <c r="E52" s="54">
        <f t="shared" si="9"/>
        <v>18.474297848471494</v>
      </c>
      <c r="F52" s="91">
        <v>3364.9</v>
      </c>
      <c r="G52" s="92">
        <v>1011.3</v>
      </c>
      <c r="H52" s="54">
        <f aca="true" t="shared" si="10" ref="H52:H100">SUM(G52/F52*100)</f>
        <v>30.05438497429344</v>
      </c>
      <c r="I52" s="54">
        <f t="shared" si="8"/>
        <v>219.3233571893298</v>
      </c>
    </row>
    <row r="53" spans="1:9" s="26" customFormat="1" ht="54">
      <c r="A53" s="13" t="s">
        <v>53</v>
      </c>
      <c r="B53" s="51" t="s">
        <v>54</v>
      </c>
      <c r="C53" s="91">
        <v>2811.3</v>
      </c>
      <c r="D53" s="92">
        <v>542.4</v>
      </c>
      <c r="E53" s="54">
        <f t="shared" si="9"/>
        <v>19.29356525450859</v>
      </c>
      <c r="F53" s="91">
        <v>3762.6</v>
      </c>
      <c r="G53" s="92">
        <v>701.6</v>
      </c>
      <c r="H53" s="54">
        <f t="shared" si="10"/>
        <v>18.64668048689736</v>
      </c>
      <c r="I53" s="54">
        <f t="shared" si="8"/>
        <v>129.3510324483776</v>
      </c>
    </row>
    <row r="54" spans="1:9" s="26" customFormat="1" ht="72">
      <c r="A54" s="13" t="s">
        <v>55</v>
      </c>
      <c r="B54" s="51" t="s">
        <v>56</v>
      </c>
      <c r="C54" s="91">
        <v>32450.7</v>
      </c>
      <c r="D54" s="92">
        <v>6026.8</v>
      </c>
      <c r="E54" s="54">
        <f t="shared" si="9"/>
        <v>18.572172557140522</v>
      </c>
      <c r="F54" s="91">
        <v>39205.8</v>
      </c>
      <c r="G54" s="92">
        <v>7147.6</v>
      </c>
      <c r="H54" s="54">
        <f t="shared" si="10"/>
        <v>18.230976029056926</v>
      </c>
      <c r="I54" s="54">
        <f t="shared" si="8"/>
        <v>118.59693369615717</v>
      </c>
    </row>
    <row r="55" spans="1:9" s="26" customFormat="1" ht="54">
      <c r="A55" s="13" t="s">
        <v>57</v>
      </c>
      <c r="B55" s="51" t="s">
        <v>58</v>
      </c>
      <c r="C55" s="91">
        <v>14519.1</v>
      </c>
      <c r="D55" s="92">
        <v>2687.7</v>
      </c>
      <c r="E55" s="54">
        <f t="shared" si="9"/>
        <v>18.51147798417257</v>
      </c>
      <c r="F55" s="91">
        <v>16397.3</v>
      </c>
      <c r="G55" s="92">
        <v>3352.2</v>
      </c>
      <c r="H55" s="54">
        <f t="shared" si="10"/>
        <v>20.44360961865673</v>
      </c>
      <c r="I55" s="54">
        <f t="shared" si="8"/>
        <v>124.72374148900546</v>
      </c>
    </row>
    <row r="56" spans="1:9" s="26" customFormat="1" ht="18">
      <c r="A56" s="13" t="s">
        <v>59</v>
      </c>
      <c r="B56" s="51" t="s">
        <v>60</v>
      </c>
      <c r="C56" s="91">
        <v>2000</v>
      </c>
      <c r="D56" s="92"/>
      <c r="E56" s="54">
        <f t="shared" si="9"/>
        <v>0</v>
      </c>
      <c r="F56" s="91"/>
      <c r="G56" s="92"/>
      <c r="H56" s="54">
        <v>0</v>
      </c>
      <c r="I56" s="54">
        <v>0</v>
      </c>
    </row>
    <row r="57" spans="1:9" s="26" customFormat="1" ht="18">
      <c r="A57" s="13" t="s">
        <v>61</v>
      </c>
      <c r="B57" s="51" t="s">
        <v>62</v>
      </c>
      <c r="C57" s="91">
        <v>275</v>
      </c>
      <c r="D57" s="92"/>
      <c r="E57" s="54">
        <f t="shared" si="9"/>
        <v>0</v>
      </c>
      <c r="F57" s="91">
        <v>424.9</v>
      </c>
      <c r="G57" s="92"/>
      <c r="H57" s="54">
        <f t="shared" si="10"/>
        <v>0</v>
      </c>
      <c r="I57" s="54">
        <v>0</v>
      </c>
    </row>
    <row r="58" spans="1:9" s="26" customFormat="1" ht="18">
      <c r="A58" s="13" t="s">
        <v>63</v>
      </c>
      <c r="B58" s="51" t="s">
        <v>64</v>
      </c>
      <c r="C58" s="91">
        <v>45679.1</v>
      </c>
      <c r="D58" s="92">
        <v>11550.1</v>
      </c>
      <c r="E58" s="54">
        <f t="shared" si="9"/>
        <v>25.285305533602898</v>
      </c>
      <c r="F58" s="91">
        <v>54159.4</v>
      </c>
      <c r="G58" s="92">
        <v>12979.9</v>
      </c>
      <c r="H58" s="54">
        <f t="shared" si="10"/>
        <v>23.966107453184488</v>
      </c>
      <c r="I58" s="54">
        <f t="shared" si="8"/>
        <v>112.37911360074804</v>
      </c>
    </row>
    <row r="59" spans="1:9" s="26" customFormat="1" ht="34.5">
      <c r="A59" s="47" t="s">
        <v>20</v>
      </c>
      <c r="B59" s="53" t="s">
        <v>68</v>
      </c>
      <c r="C59" s="59">
        <f>SUM(C60)</f>
        <v>5082.7</v>
      </c>
      <c r="D59" s="59">
        <f>SUM(D60)</f>
        <v>995.3</v>
      </c>
      <c r="E59" s="59">
        <f t="shared" si="9"/>
        <v>19.58211186967557</v>
      </c>
      <c r="F59" s="59">
        <f>SUM(F60+F61)</f>
        <v>6267</v>
      </c>
      <c r="G59" s="59">
        <f>SUM(G60+G61)</f>
        <v>1098.1</v>
      </c>
      <c r="H59" s="59">
        <f t="shared" si="10"/>
        <v>17.521940322323278</v>
      </c>
      <c r="I59" s="59">
        <f t="shared" si="8"/>
        <v>110.32854415754043</v>
      </c>
    </row>
    <row r="60" spans="1:9" s="26" customFormat="1" ht="54">
      <c r="A60" s="55" t="s">
        <v>69</v>
      </c>
      <c r="B60" s="56" t="s">
        <v>70</v>
      </c>
      <c r="C60" s="91">
        <v>5082.7</v>
      </c>
      <c r="D60" s="92">
        <v>995.3</v>
      </c>
      <c r="E60" s="54">
        <f t="shared" si="9"/>
        <v>19.58211186967557</v>
      </c>
      <c r="F60" s="91">
        <v>126</v>
      </c>
      <c r="G60" s="92">
        <v>18.1</v>
      </c>
      <c r="H60" s="54">
        <f t="shared" si="10"/>
        <v>14.365079365079367</v>
      </c>
      <c r="I60" s="54">
        <f t="shared" si="8"/>
        <v>1.8185471717070232</v>
      </c>
    </row>
    <row r="61" spans="1:9" s="26" customFormat="1" ht="18">
      <c r="A61" s="55" t="s">
        <v>71</v>
      </c>
      <c r="B61" s="56" t="s">
        <v>72</v>
      </c>
      <c r="C61" s="91"/>
      <c r="D61" s="92"/>
      <c r="E61" s="54"/>
      <c r="F61" s="91">
        <v>6141</v>
      </c>
      <c r="G61" s="92">
        <v>1080</v>
      </c>
      <c r="H61" s="54">
        <f t="shared" si="10"/>
        <v>17.586712261846603</v>
      </c>
      <c r="I61" s="54">
        <v>0</v>
      </c>
    </row>
    <row r="62" spans="1:9" s="26" customFormat="1" ht="17.25">
      <c r="A62" s="47" t="s">
        <v>21</v>
      </c>
      <c r="B62" s="53" t="s">
        <v>73</v>
      </c>
      <c r="C62" s="59">
        <f>SUM(C63:C67)</f>
        <v>119325.2</v>
      </c>
      <c r="D62" s="59">
        <f>SUM(D63:D67)</f>
        <v>5363.9</v>
      </c>
      <c r="E62" s="59">
        <f>SUM(D62/C62*100)</f>
        <v>4.4951946445511926</v>
      </c>
      <c r="F62" s="59">
        <f>SUM(F63:F67)</f>
        <v>105957</v>
      </c>
      <c r="G62" s="59">
        <f>SUM(G63:G67)</f>
        <v>6655.2</v>
      </c>
      <c r="H62" s="59">
        <f t="shared" si="10"/>
        <v>6.281038534499844</v>
      </c>
      <c r="I62" s="59">
        <f t="shared" si="8"/>
        <v>124.0739014523015</v>
      </c>
    </row>
    <row r="63" spans="1:9" s="26" customFormat="1" ht="18">
      <c r="A63" s="13" t="s">
        <v>74</v>
      </c>
      <c r="B63" s="51" t="s">
        <v>78</v>
      </c>
      <c r="C63" s="91">
        <v>169.4</v>
      </c>
      <c r="D63" s="91"/>
      <c r="E63" s="54">
        <f>SUM(D63/C63*100)</f>
        <v>0</v>
      </c>
      <c r="F63" s="91">
        <v>39.5</v>
      </c>
      <c r="G63" s="91"/>
      <c r="H63" s="54">
        <f t="shared" si="10"/>
        <v>0</v>
      </c>
      <c r="I63" s="54">
        <v>0</v>
      </c>
    </row>
    <row r="64" spans="1:9" s="26" customFormat="1" ht="18">
      <c r="A64" s="13" t="s">
        <v>79</v>
      </c>
      <c r="B64" s="51" t="s">
        <v>80</v>
      </c>
      <c r="C64" s="22"/>
      <c r="D64" s="22"/>
      <c r="E64" s="54">
        <v>0</v>
      </c>
      <c r="F64" s="22"/>
      <c r="G64" s="22"/>
      <c r="H64" s="54">
        <v>0</v>
      </c>
      <c r="I64" s="54">
        <v>0</v>
      </c>
    </row>
    <row r="65" spans="1:9" s="26" customFormat="1" ht="18">
      <c r="A65" s="13" t="s">
        <v>76</v>
      </c>
      <c r="B65" s="51" t="s">
        <v>81</v>
      </c>
      <c r="C65" s="22"/>
      <c r="D65" s="91"/>
      <c r="E65" s="54">
        <v>0</v>
      </c>
      <c r="F65" s="22"/>
      <c r="G65" s="91"/>
      <c r="H65" s="54">
        <v>0</v>
      </c>
      <c r="I65" s="54">
        <v>0</v>
      </c>
    </row>
    <row r="66" spans="1:9" s="26" customFormat="1" ht="18">
      <c r="A66" s="13" t="s">
        <v>75</v>
      </c>
      <c r="B66" s="51" t="s">
        <v>82</v>
      </c>
      <c r="C66" s="91">
        <v>114782.3</v>
      </c>
      <c r="D66" s="92">
        <v>4380.9</v>
      </c>
      <c r="E66" s="54">
        <v>0</v>
      </c>
      <c r="F66" s="91">
        <v>96966</v>
      </c>
      <c r="G66" s="92">
        <v>5634.3</v>
      </c>
      <c r="H66" s="54">
        <v>0</v>
      </c>
      <c r="I66" s="54">
        <f t="shared" si="8"/>
        <v>128.61055947408067</v>
      </c>
    </row>
    <row r="67" spans="1:9" s="26" customFormat="1" ht="18">
      <c r="A67" s="13" t="s">
        <v>77</v>
      </c>
      <c r="B67" s="51" t="s">
        <v>83</v>
      </c>
      <c r="C67" s="91">
        <v>4373.5</v>
      </c>
      <c r="D67" s="92">
        <v>983</v>
      </c>
      <c r="E67" s="54">
        <f>SUM(D67/C67*100)</f>
        <v>22.476277580884872</v>
      </c>
      <c r="F67" s="91">
        <v>8951.5</v>
      </c>
      <c r="G67" s="92">
        <v>1020.9</v>
      </c>
      <c r="H67" s="54">
        <f t="shared" si="10"/>
        <v>11.404792492878288</v>
      </c>
      <c r="I67" s="54">
        <f t="shared" si="8"/>
        <v>103.85554425228891</v>
      </c>
    </row>
    <row r="68" spans="1:9" s="26" customFormat="1" ht="17.25">
      <c r="A68" s="47" t="s">
        <v>22</v>
      </c>
      <c r="B68" s="53" t="s">
        <v>85</v>
      </c>
      <c r="C68" s="59">
        <f>SUM(C69:C72)</f>
        <v>15194.6</v>
      </c>
      <c r="D68" s="59">
        <f>SUM(D69:D72)</f>
        <v>3070.6000000000004</v>
      </c>
      <c r="E68" s="59">
        <f>SUM(D68/C68*100)</f>
        <v>20.20849512326748</v>
      </c>
      <c r="F68" s="59">
        <f>SUM(F69:F72)</f>
        <v>21430.9</v>
      </c>
      <c r="G68" s="59">
        <f>SUM(G69:G72)</f>
        <v>3269.9</v>
      </c>
      <c r="H68" s="59">
        <f t="shared" si="10"/>
        <v>15.257875310882884</v>
      </c>
      <c r="I68" s="59">
        <f t="shared" si="8"/>
        <v>106.49058815866606</v>
      </c>
    </row>
    <row r="69" spans="1:9" s="26" customFormat="1" ht="18">
      <c r="A69" s="55" t="s">
        <v>84</v>
      </c>
      <c r="B69" s="56" t="s">
        <v>86</v>
      </c>
      <c r="C69" s="91">
        <v>100</v>
      </c>
      <c r="D69" s="92">
        <v>16.1</v>
      </c>
      <c r="E69" s="54">
        <f>SUM(D69/C69*100)</f>
        <v>16.1</v>
      </c>
      <c r="F69" s="91">
        <v>100</v>
      </c>
      <c r="G69" s="92">
        <v>18.8</v>
      </c>
      <c r="H69" s="54">
        <f t="shared" si="10"/>
        <v>18.8</v>
      </c>
      <c r="I69" s="54">
        <f t="shared" si="8"/>
        <v>116.77018633540372</v>
      </c>
    </row>
    <row r="70" spans="1:9" s="26" customFormat="1" ht="18">
      <c r="A70" s="55" t="s">
        <v>87</v>
      </c>
      <c r="B70" s="56" t="s">
        <v>88</v>
      </c>
      <c r="C70" s="91">
        <v>897</v>
      </c>
      <c r="D70" s="92">
        <v>16.2</v>
      </c>
      <c r="E70" s="54">
        <f>SUM(D70/C70*100)</f>
        <v>1.8060200668896318</v>
      </c>
      <c r="F70" s="91">
        <v>5268</v>
      </c>
      <c r="G70" s="92">
        <v>18.6</v>
      </c>
      <c r="H70" s="54">
        <f t="shared" si="10"/>
        <v>0.35307517084282464</v>
      </c>
      <c r="I70" s="54">
        <v>0</v>
      </c>
    </row>
    <row r="71" spans="1:9" s="26" customFormat="1" ht="18">
      <c r="A71" s="55" t="s">
        <v>89</v>
      </c>
      <c r="B71" s="56" t="s">
        <v>90</v>
      </c>
      <c r="C71" s="91"/>
      <c r="D71" s="92"/>
      <c r="E71" s="54">
        <v>0</v>
      </c>
      <c r="F71" s="91"/>
      <c r="G71" s="92"/>
      <c r="H71" s="54">
        <v>0</v>
      </c>
      <c r="I71" s="54">
        <v>0</v>
      </c>
    </row>
    <row r="72" spans="1:9" s="26" customFormat="1" ht="36">
      <c r="A72" s="55" t="s">
        <v>91</v>
      </c>
      <c r="B72" s="56" t="s">
        <v>92</v>
      </c>
      <c r="C72" s="91">
        <v>14197.6</v>
      </c>
      <c r="D72" s="92">
        <v>3038.3</v>
      </c>
      <c r="E72" s="54">
        <f aca="true" t="shared" si="11" ref="E72:E86">SUM(D72/C72*100)</f>
        <v>21.400095790837888</v>
      </c>
      <c r="F72" s="91">
        <v>16062.9</v>
      </c>
      <c r="G72" s="92">
        <v>3232.5</v>
      </c>
      <c r="H72" s="54">
        <f t="shared" si="10"/>
        <v>20.124012475953908</v>
      </c>
      <c r="I72" s="54">
        <f t="shared" si="8"/>
        <v>106.3917322186749</v>
      </c>
    </row>
    <row r="73" spans="1:9" s="26" customFormat="1" ht="17.25">
      <c r="A73" s="47" t="s">
        <v>23</v>
      </c>
      <c r="B73" s="53" t="s">
        <v>94</v>
      </c>
      <c r="C73" s="59">
        <f>SUM(C74:C79)</f>
        <v>1180154.6000000003</v>
      </c>
      <c r="D73" s="59">
        <f>SUM(D74:D79)</f>
        <v>226184.3</v>
      </c>
      <c r="E73" s="59">
        <f t="shared" si="11"/>
        <v>19.165649991958674</v>
      </c>
      <c r="F73" s="59">
        <f>SUM(F74:F79)</f>
        <v>1312428.7000000002</v>
      </c>
      <c r="G73" s="59">
        <f>SUM(G74:G79)</f>
        <v>246097.6</v>
      </c>
      <c r="H73" s="59">
        <f t="shared" si="10"/>
        <v>18.75131197603344</v>
      </c>
      <c r="I73" s="59">
        <f t="shared" si="8"/>
        <v>108.80401513279216</v>
      </c>
    </row>
    <row r="74" spans="1:9" s="26" customFormat="1" ht="18">
      <c r="A74" s="55" t="s">
        <v>93</v>
      </c>
      <c r="B74" s="56" t="s">
        <v>95</v>
      </c>
      <c r="C74" s="91">
        <v>393645.7</v>
      </c>
      <c r="D74" s="92">
        <v>68282.3</v>
      </c>
      <c r="E74" s="54">
        <f t="shared" si="11"/>
        <v>17.346131305384514</v>
      </c>
      <c r="F74" s="91">
        <v>332029.3</v>
      </c>
      <c r="G74" s="92">
        <v>70262.8</v>
      </c>
      <c r="H74" s="54">
        <f t="shared" si="10"/>
        <v>21.161626398634098</v>
      </c>
      <c r="I74" s="54">
        <f t="shared" si="8"/>
        <v>102.90045883047291</v>
      </c>
    </row>
    <row r="75" spans="1:9" s="26" customFormat="1" ht="18">
      <c r="A75" s="55" t="s">
        <v>96</v>
      </c>
      <c r="B75" s="56" t="s">
        <v>97</v>
      </c>
      <c r="C75" s="91">
        <v>668827.1</v>
      </c>
      <c r="D75" s="92">
        <v>138924.8</v>
      </c>
      <c r="E75" s="54">
        <f t="shared" si="11"/>
        <v>20.77140713945353</v>
      </c>
      <c r="F75" s="91">
        <v>864078.4</v>
      </c>
      <c r="G75" s="92">
        <v>156846</v>
      </c>
      <c r="H75" s="54">
        <f t="shared" si="10"/>
        <v>18.15182511216575</v>
      </c>
      <c r="I75" s="54">
        <f t="shared" si="8"/>
        <v>112.89992859446264</v>
      </c>
    </row>
    <row r="76" spans="1:9" s="26" customFormat="1" ht="18">
      <c r="A76" s="55" t="s">
        <v>213</v>
      </c>
      <c r="B76" s="56" t="s">
        <v>195</v>
      </c>
      <c r="C76" s="91">
        <v>47424.6</v>
      </c>
      <c r="D76" s="92">
        <v>8628.8</v>
      </c>
      <c r="E76" s="54">
        <f t="shared" si="11"/>
        <v>18.194776550566583</v>
      </c>
      <c r="F76" s="91">
        <v>53282.6</v>
      </c>
      <c r="G76" s="92">
        <v>10005.6</v>
      </c>
      <c r="H76" s="54">
        <f t="shared" si="10"/>
        <v>18.778362917725488</v>
      </c>
      <c r="I76" s="54">
        <f t="shared" si="8"/>
        <v>115.95586871870945</v>
      </c>
    </row>
    <row r="77" spans="1:9" s="26" customFormat="1" ht="36">
      <c r="A77" s="55" t="s">
        <v>198</v>
      </c>
      <c r="B77" s="56" t="s">
        <v>197</v>
      </c>
      <c r="C77" s="91">
        <v>325.3</v>
      </c>
      <c r="D77" s="92">
        <v>109.2</v>
      </c>
      <c r="E77" s="54">
        <f t="shared" si="11"/>
        <v>33.56901321856748</v>
      </c>
      <c r="F77" s="91">
        <v>318</v>
      </c>
      <c r="G77" s="92">
        <v>27.5</v>
      </c>
      <c r="H77" s="54">
        <f t="shared" si="10"/>
        <v>8.647798742138365</v>
      </c>
      <c r="I77" s="54">
        <f t="shared" si="8"/>
        <v>25.183150183150182</v>
      </c>
    </row>
    <row r="78" spans="1:9" s="26" customFormat="1" ht="18">
      <c r="A78" s="55" t="s">
        <v>215</v>
      </c>
      <c r="B78" s="56" t="s">
        <v>98</v>
      </c>
      <c r="C78" s="91">
        <v>6240.3</v>
      </c>
      <c r="D78" s="92">
        <v>1064.7</v>
      </c>
      <c r="E78" s="54">
        <f t="shared" si="11"/>
        <v>17.061679726936205</v>
      </c>
      <c r="F78" s="91">
        <v>5844.3</v>
      </c>
      <c r="G78" s="92">
        <v>1061.2</v>
      </c>
      <c r="H78" s="54">
        <f t="shared" si="10"/>
        <v>18.157863217151753</v>
      </c>
      <c r="I78" s="54">
        <f t="shared" si="8"/>
        <v>99.67126890203814</v>
      </c>
    </row>
    <row r="79" spans="1:9" s="26" customFormat="1" ht="27.75" customHeight="1">
      <c r="A79" s="55" t="s">
        <v>100</v>
      </c>
      <c r="B79" s="56" t="s">
        <v>99</v>
      </c>
      <c r="C79" s="91">
        <v>63691.6</v>
      </c>
      <c r="D79" s="92">
        <v>9174.5</v>
      </c>
      <c r="E79" s="54">
        <f t="shared" si="11"/>
        <v>14.404568263318868</v>
      </c>
      <c r="F79" s="91">
        <v>56876.1</v>
      </c>
      <c r="G79" s="92">
        <v>7894.5</v>
      </c>
      <c r="H79" s="54">
        <f t="shared" si="10"/>
        <v>13.880171108778555</v>
      </c>
      <c r="I79" s="54">
        <f t="shared" si="8"/>
        <v>86.04828601013679</v>
      </c>
    </row>
    <row r="80" spans="1:9" s="26" customFormat="1" ht="17.25">
      <c r="A80" s="47" t="s">
        <v>24</v>
      </c>
      <c r="B80" s="53" t="s">
        <v>101</v>
      </c>
      <c r="C80" s="59">
        <f>SUM(C81:C82)</f>
        <v>175823.69999999998</v>
      </c>
      <c r="D80" s="59">
        <f>SUM(D81:D82)</f>
        <v>47166.6</v>
      </c>
      <c r="E80" s="59">
        <f t="shared" si="11"/>
        <v>26.826076348069115</v>
      </c>
      <c r="F80" s="59">
        <f>SUM(F81:F82)</f>
        <v>203392.3</v>
      </c>
      <c r="G80" s="59">
        <f>SUM(G81:G82)</f>
        <v>40647.1</v>
      </c>
      <c r="H80" s="59">
        <f t="shared" si="10"/>
        <v>19.984581520539372</v>
      </c>
      <c r="I80" s="59">
        <f t="shared" si="8"/>
        <v>86.17771897910809</v>
      </c>
    </row>
    <row r="81" spans="1:9" s="26" customFormat="1" ht="18">
      <c r="A81" s="13" t="s">
        <v>102</v>
      </c>
      <c r="B81" s="51" t="s">
        <v>103</v>
      </c>
      <c r="C81" s="91">
        <v>139952.3</v>
      </c>
      <c r="D81" s="92">
        <v>38505.5</v>
      </c>
      <c r="E81" s="54">
        <f t="shared" si="11"/>
        <v>27.513302746721564</v>
      </c>
      <c r="F81" s="91">
        <v>164294.5</v>
      </c>
      <c r="G81" s="92">
        <v>31751.5</v>
      </c>
      <c r="H81" s="54">
        <f t="shared" si="10"/>
        <v>19.325966480922975</v>
      </c>
      <c r="I81" s="54">
        <f t="shared" si="8"/>
        <v>82.45964862162548</v>
      </c>
    </row>
    <row r="82" spans="1:9" s="26" customFormat="1" ht="18">
      <c r="A82" s="13" t="s">
        <v>104</v>
      </c>
      <c r="B82" s="51" t="s">
        <v>105</v>
      </c>
      <c r="C82" s="91">
        <v>35871.4</v>
      </c>
      <c r="D82" s="92">
        <v>8661.1</v>
      </c>
      <c r="E82" s="54">
        <f t="shared" si="11"/>
        <v>24.14486192342646</v>
      </c>
      <c r="F82" s="91">
        <v>39097.8</v>
      </c>
      <c r="G82" s="92">
        <v>8895.6</v>
      </c>
      <c r="H82" s="54">
        <f t="shared" si="10"/>
        <v>22.752175314212053</v>
      </c>
      <c r="I82" s="54">
        <f t="shared" si="8"/>
        <v>102.70750828416713</v>
      </c>
    </row>
    <row r="83" spans="1:9" s="26" customFormat="1" ht="17.25">
      <c r="A83" s="47" t="s">
        <v>25</v>
      </c>
      <c r="B83" s="53" t="s">
        <v>106</v>
      </c>
      <c r="C83" s="59">
        <f>SUM(C84:C87)</f>
        <v>72264.3</v>
      </c>
      <c r="D83" s="59">
        <f>SUM(D84:D87)</f>
        <v>22510.6</v>
      </c>
      <c r="E83" s="59">
        <f t="shared" si="11"/>
        <v>31.150374389567183</v>
      </c>
      <c r="F83" s="59">
        <f>SUM(F84:F87)</f>
        <v>66736.1</v>
      </c>
      <c r="G83" s="59">
        <f>SUM(G84:G87)</f>
        <v>26713.7</v>
      </c>
      <c r="H83" s="59">
        <f t="shared" si="10"/>
        <v>40.02885994237002</v>
      </c>
      <c r="I83" s="59">
        <f t="shared" si="8"/>
        <v>118.67164802359778</v>
      </c>
    </row>
    <row r="84" spans="1:9" s="26" customFormat="1" ht="18">
      <c r="A84" s="13" t="s">
        <v>107</v>
      </c>
      <c r="B84" s="51" t="s">
        <v>108</v>
      </c>
      <c r="C84" s="91">
        <v>4440</v>
      </c>
      <c r="D84" s="92">
        <v>772.8</v>
      </c>
      <c r="E84" s="54">
        <f t="shared" si="11"/>
        <v>17.405405405405403</v>
      </c>
      <c r="F84" s="91">
        <v>5700</v>
      </c>
      <c r="G84" s="92">
        <v>906.9</v>
      </c>
      <c r="H84" s="54">
        <f t="shared" si="10"/>
        <v>15.910526315789472</v>
      </c>
      <c r="I84" s="54">
        <f t="shared" si="8"/>
        <v>117.3524844720497</v>
      </c>
    </row>
    <row r="85" spans="1:9" s="26" customFormat="1" ht="18">
      <c r="A85" s="13" t="s">
        <v>109</v>
      </c>
      <c r="B85" s="51" t="s">
        <v>110</v>
      </c>
      <c r="C85" s="91">
        <v>48620.9</v>
      </c>
      <c r="D85" s="92">
        <v>20516.5</v>
      </c>
      <c r="E85" s="54">
        <f t="shared" si="11"/>
        <v>42.1968741837358</v>
      </c>
      <c r="F85" s="91">
        <v>45289.8</v>
      </c>
      <c r="G85" s="92">
        <v>17294.8</v>
      </c>
      <c r="H85" s="54">
        <f t="shared" si="10"/>
        <v>38.18696483534924</v>
      </c>
      <c r="I85" s="54">
        <f t="shared" si="8"/>
        <v>84.29702922038359</v>
      </c>
    </row>
    <row r="86" spans="1:9" s="26" customFormat="1" ht="18">
      <c r="A86" s="13" t="s">
        <v>111</v>
      </c>
      <c r="B86" s="51" t="s">
        <v>112</v>
      </c>
      <c r="C86" s="91">
        <v>19203.4</v>
      </c>
      <c r="D86" s="92">
        <v>1221.3</v>
      </c>
      <c r="E86" s="54">
        <f t="shared" si="11"/>
        <v>6.359811283418561</v>
      </c>
      <c r="F86" s="91">
        <v>15746.3</v>
      </c>
      <c r="G86" s="92">
        <v>8512</v>
      </c>
      <c r="H86" s="54">
        <f t="shared" si="10"/>
        <v>54.05714358293695</v>
      </c>
      <c r="I86" s="54">
        <f t="shared" si="8"/>
        <v>696.9622533366086</v>
      </c>
    </row>
    <row r="87" spans="1:9" s="26" customFormat="1" ht="18">
      <c r="A87" s="13" t="s">
        <v>113</v>
      </c>
      <c r="B87" s="51" t="s">
        <v>114</v>
      </c>
      <c r="C87" s="91"/>
      <c r="D87" s="92"/>
      <c r="E87" s="54">
        <v>0</v>
      </c>
      <c r="F87" s="91"/>
      <c r="G87" s="92"/>
      <c r="H87" s="54">
        <v>0</v>
      </c>
      <c r="I87" s="54">
        <v>0</v>
      </c>
    </row>
    <row r="88" spans="1:9" s="26" customFormat="1" ht="17.25">
      <c r="A88" s="47" t="s">
        <v>26</v>
      </c>
      <c r="B88" s="53" t="s">
        <v>115</v>
      </c>
      <c r="C88" s="59">
        <f>C89+C90+C91</f>
        <v>43675.5</v>
      </c>
      <c r="D88" s="59">
        <f>D89+D90+D91</f>
        <v>10775.099999999999</v>
      </c>
      <c r="E88" s="59">
        <f>SUM(D88/C88*100)</f>
        <v>24.6708108665041</v>
      </c>
      <c r="F88" s="59">
        <f>F89+F90+F91</f>
        <v>45464.1</v>
      </c>
      <c r="G88" s="59">
        <f>G89+G90+G91</f>
        <v>10449.099999999999</v>
      </c>
      <c r="H88" s="59">
        <f t="shared" si="10"/>
        <v>22.983188933686137</v>
      </c>
      <c r="I88" s="59">
        <f t="shared" si="8"/>
        <v>96.97450603706693</v>
      </c>
    </row>
    <row r="89" spans="1:9" s="26" customFormat="1" ht="18">
      <c r="A89" s="13" t="s">
        <v>196</v>
      </c>
      <c r="B89" s="51" t="s">
        <v>117</v>
      </c>
      <c r="C89" s="99">
        <v>41563.8</v>
      </c>
      <c r="D89" s="100">
        <v>10289.3</v>
      </c>
      <c r="E89" s="54">
        <f>SUM(D89/C89*100)</f>
        <v>24.755436220942258</v>
      </c>
      <c r="F89" s="99">
        <v>43187.1</v>
      </c>
      <c r="G89" s="100">
        <v>9867.3</v>
      </c>
      <c r="H89" s="54">
        <f t="shared" si="10"/>
        <v>22.84779482762214</v>
      </c>
      <c r="I89" s="54">
        <f t="shared" si="8"/>
        <v>95.89865199770637</v>
      </c>
    </row>
    <row r="90" spans="1:9" s="26" customFormat="1" ht="18">
      <c r="A90" s="13" t="s">
        <v>118</v>
      </c>
      <c r="B90" s="51" t="s">
        <v>119</v>
      </c>
      <c r="C90" s="91"/>
      <c r="D90" s="92"/>
      <c r="E90" s="54">
        <v>0</v>
      </c>
      <c r="F90" s="91"/>
      <c r="G90" s="92"/>
      <c r="H90" s="54">
        <v>0</v>
      </c>
      <c r="I90" s="54">
        <v>0</v>
      </c>
    </row>
    <row r="91" spans="1:9" s="26" customFormat="1" ht="36">
      <c r="A91" s="13" t="s">
        <v>132</v>
      </c>
      <c r="B91" s="51" t="s">
        <v>131</v>
      </c>
      <c r="C91" s="22">
        <v>2111.7</v>
      </c>
      <c r="D91" s="22">
        <v>485.8</v>
      </c>
      <c r="E91" s="54">
        <f>SUM(D91/C91*100)</f>
        <v>23.005161718047074</v>
      </c>
      <c r="F91" s="22">
        <v>2277</v>
      </c>
      <c r="G91" s="22">
        <v>581.8</v>
      </c>
      <c r="H91" s="54">
        <f t="shared" si="10"/>
        <v>25.551163812033373</v>
      </c>
      <c r="I91" s="54">
        <v>0</v>
      </c>
    </row>
    <row r="92" spans="1:9" s="26" customFormat="1" ht="17.25">
      <c r="A92" s="47" t="s">
        <v>27</v>
      </c>
      <c r="B92" s="53" t="s">
        <v>121</v>
      </c>
      <c r="C92" s="59">
        <f>SUM(C93:C94)</f>
        <v>1020.2</v>
      </c>
      <c r="D92" s="59">
        <f>SUM(D93:D94)</f>
        <v>288.3</v>
      </c>
      <c r="E92" s="59">
        <f>SUM(D92/C92*100)</f>
        <v>28.25916486963341</v>
      </c>
      <c r="F92" s="59">
        <f>SUM(F93:F94)</f>
        <v>2110.3</v>
      </c>
      <c r="G92" s="59">
        <f>SUM(G93:G94)</f>
        <v>716.6</v>
      </c>
      <c r="H92" s="59">
        <f t="shared" si="10"/>
        <v>33.95725726200066</v>
      </c>
      <c r="I92" s="59">
        <f t="shared" si="8"/>
        <v>248.56052722858135</v>
      </c>
    </row>
    <row r="93" spans="1:9" s="26" customFormat="1" ht="18">
      <c r="A93" s="55" t="s">
        <v>192</v>
      </c>
      <c r="B93" s="56" t="s">
        <v>193</v>
      </c>
      <c r="C93" s="91">
        <v>0</v>
      </c>
      <c r="D93" s="92">
        <v>0</v>
      </c>
      <c r="E93" s="54">
        <v>0</v>
      </c>
      <c r="F93" s="91">
        <v>0</v>
      </c>
      <c r="G93" s="92">
        <v>0</v>
      </c>
      <c r="H93" s="54">
        <v>0</v>
      </c>
      <c r="I93" s="54" t="e">
        <f t="shared" si="8"/>
        <v>#DIV/0!</v>
      </c>
    </row>
    <row r="94" spans="1:9" s="26" customFormat="1" ht="18">
      <c r="A94" s="13" t="s">
        <v>120</v>
      </c>
      <c r="B94" s="51" t="s">
        <v>122</v>
      </c>
      <c r="C94" s="91">
        <v>1020.2</v>
      </c>
      <c r="D94" s="92">
        <v>288.3</v>
      </c>
      <c r="E94" s="54">
        <f>SUM(D94/C94*100)</f>
        <v>28.25916486963341</v>
      </c>
      <c r="F94" s="91">
        <v>2110.3</v>
      </c>
      <c r="G94" s="92">
        <v>716.6</v>
      </c>
      <c r="H94" s="54">
        <f t="shared" si="10"/>
        <v>33.95725726200066</v>
      </c>
      <c r="I94" s="54">
        <f t="shared" si="8"/>
        <v>248.56052722858135</v>
      </c>
    </row>
    <row r="95" spans="1:9" s="26" customFormat="1" ht="34.5">
      <c r="A95" s="62" t="s">
        <v>124</v>
      </c>
      <c r="B95" s="61" t="s">
        <v>123</v>
      </c>
      <c r="C95" s="59">
        <f>SUM(C96)</f>
        <v>13260</v>
      </c>
      <c r="D95" s="59">
        <f>SUM(D96)</f>
        <v>3282.8</v>
      </c>
      <c r="E95" s="59">
        <f>SUM(D95/C95*100)</f>
        <v>24.75716440422323</v>
      </c>
      <c r="F95" s="59">
        <f>SUM(F96)</f>
        <v>21161.8</v>
      </c>
      <c r="G95" s="59">
        <f>SUM(G96)</f>
        <v>1313.7</v>
      </c>
      <c r="H95" s="59">
        <f t="shared" si="10"/>
        <v>6.20788401742763</v>
      </c>
      <c r="I95" s="59">
        <f t="shared" si="8"/>
        <v>40.01766784452297</v>
      </c>
    </row>
    <row r="96" spans="1:9" s="26" customFormat="1" ht="36">
      <c r="A96" s="63" t="s">
        <v>125</v>
      </c>
      <c r="B96" s="60" t="s">
        <v>126</v>
      </c>
      <c r="C96" s="91">
        <v>13260</v>
      </c>
      <c r="D96" s="92">
        <v>3282.8</v>
      </c>
      <c r="E96" s="54">
        <f>SUM(D96/C96*100)</f>
        <v>24.75716440422323</v>
      </c>
      <c r="F96" s="91">
        <v>21161.8</v>
      </c>
      <c r="G96" s="92">
        <v>1313.7</v>
      </c>
      <c r="H96" s="54">
        <f t="shared" si="10"/>
        <v>6.20788401742763</v>
      </c>
      <c r="I96" s="54">
        <f t="shared" si="8"/>
        <v>40.01766784452297</v>
      </c>
    </row>
    <row r="97" spans="1:9" s="26" customFormat="1" ht="34.5">
      <c r="A97" s="68" t="s">
        <v>37</v>
      </c>
      <c r="B97" s="70">
        <v>1400</v>
      </c>
      <c r="C97" s="59">
        <f>SUM(C98:C99)</f>
        <v>5414.6</v>
      </c>
      <c r="D97" s="59">
        <f>SUM(D98:D99)</f>
        <v>1353.6</v>
      </c>
      <c r="E97" s="59">
        <f>SUM(D97/C97*100)</f>
        <v>24.999076570753147</v>
      </c>
      <c r="F97" s="59">
        <f>SUM(F98:F99)</f>
        <v>5652.8</v>
      </c>
      <c r="G97" s="59">
        <f>SUM(G98:G99)</f>
        <v>1413.3</v>
      </c>
      <c r="H97" s="59">
        <f t="shared" si="10"/>
        <v>25.001769034814604</v>
      </c>
      <c r="I97" s="59">
        <f t="shared" si="8"/>
        <v>104.4104609929078</v>
      </c>
    </row>
    <row r="98" spans="1:9" s="26" customFormat="1" ht="54">
      <c r="A98" s="24" t="s">
        <v>133</v>
      </c>
      <c r="B98" s="42">
        <v>1401</v>
      </c>
      <c r="C98" s="91">
        <v>5414.6</v>
      </c>
      <c r="D98" s="92">
        <v>1353.6</v>
      </c>
      <c r="E98" s="54">
        <f>SUM(D98/C98*100)</f>
        <v>24.999076570753147</v>
      </c>
      <c r="F98" s="91">
        <v>5652.8</v>
      </c>
      <c r="G98" s="92">
        <v>1413.3</v>
      </c>
      <c r="H98" s="54">
        <f t="shared" si="10"/>
        <v>25.001769034814604</v>
      </c>
      <c r="I98" s="54">
        <f t="shared" si="8"/>
        <v>104.4104609929078</v>
      </c>
    </row>
    <row r="99" spans="1:9" s="26" customFormat="1" ht="54">
      <c r="A99" s="24" t="s">
        <v>134</v>
      </c>
      <c r="B99" s="42">
        <v>1403</v>
      </c>
      <c r="C99" s="91"/>
      <c r="D99" s="92"/>
      <c r="E99" s="54"/>
      <c r="F99" s="91"/>
      <c r="G99" s="92"/>
      <c r="H99" s="54"/>
      <c r="I99" s="54"/>
    </row>
    <row r="100" spans="1:9" s="26" customFormat="1" ht="18">
      <c r="A100" s="28" t="s">
        <v>29</v>
      </c>
      <c r="B100" s="28"/>
      <c r="C100" s="98">
        <f>SUM(C51+C59+C62+C68+C73+C80+C83+C88+C92+C95+C97)</f>
        <v>1731446.5000000005</v>
      </c>
      <c r="D100" s="98">
        <f>SUM(D51+D59+D62+D68+D73+D80+D83+D88+D92+D95+D97)</f>
        <v>342259.1999999999</v>
      </c>
      <c r="E100" s="54">
        <f>SUM(D100/C100*100)</f>
        <v>19.767240859015846</v>
      </c>
      <c r="F100" s="98">
        <f>SUM(F51+F59+F62+F68+F73+F80+F83+F88+F92+F95+F97)</f>
        <v>1907915.9000000006</v>
      </c>
      <c r="G100" s="98">
        <f>SUM(G51+G59+G62+G68+G73+G80+G83+G88+G92+G95+G97)</f>
        <v>363566.89999999997</v>
      </c>
      <c r="H100" s="54">
        <f t="shared" si="10"/>
        <v>19.055708902053798</v>
      </c>
      <c r="I100" s="54">
        <f t="shared" si="8"/>
        <v>106.22560328546321</v>
      </c>
    </row>
    <row r="101" spans="1:9" s="26" customFormat="1" ht="36">
      <c r="A101" s="24" t="s">
        <v>30</v>
      </c>
      <c r="B101" s="24"/>
      <c r="C101" s="22">
        <f>SUM(C49-C100)</f>
        <v>-9832.700000000186</v>
      </c>
      <c r="D101" s="22">
        <f>SUM(D49-D100)</f>
        <v>4289.000000000116</v>
      </c>
      <c r="E101" s="22"/>
      <c r="F101" s="22">
        <f>SUM(F49-F100)</f>
        <v>-3460.8000000005122</v>
      </c>
      <c r="G101" s="22">
        <f>SUM(G49-G100)</f>
        <v>-2955.4000000000233</v>
      </c>
      <c r="H101" s="22"/>
      <c r="I101" s="22"/>
    </row>
    <row r="102" spans="1:9" s="26" customFormat="1" ht="17.25">
      <c r="A102" s="129" t="s">
        <v>31</v>
      </c>
      <c r="B102" s="129"/>
      <c r="C102" s="129"/>
      <c r="D102" s="129"/>
      <c r="E102" s="129"/>
      <c r="F102" s="129"/>
      <c r="G102" s="129"/>
      <c r="H102" s="129"/>
      <c r="I102" s="87"/>
    </row>
    <row r="103" spans="1:9" s="26" customFormat="1" ht="18">
      <c r="A103" s="24" t="s">
        <v>32</v>
      </c>
      <c r="B103" s="74" t="s">
        <v>183</v>
      </c>
      <c r="C103" s="67">
        <v>3900</v>
      </c>
      <c r="D103" s="67">
        <v>0</v>
      </c>
      <c r="E103" s="20"/>
      <c r="F103" s="67">
        <v>16700</v>
      </c>
      <c r="G103" s="67">
        <v>0</v>
      </c>
      <c r="H103" s="20"/>
      <c r="I103" s="20"/>
    </row>
    <row r="104" spans="1:9" s="26" customFormat="1" ht="36">
      <c r="A104" s="24" t="s">
        <v>33</v>
      </c>
      <c r="B104" s="74" t="s">
        <v>184</v>
      </c>
      <c r="C104" s="67">
        <v>-3900</v>
      </c>
      <c r="D104" s="67">
        <v>0</v>
      </c>
      <c r="E104" s="20"/>
      <c r="F104" s="67">
        <v>-16700</v>
      </c>
      <c r="G104" s="67">
        <v>0</v>
      </c>
      <c r="H104" s="20"/>
      <c r="I104" s="20"/>
    </row>
    <row r="105" spans="1:9" s="26" customFormat="1" ht="36">
      <c r="A105" s="24" t="s">
        <v>34</v>
      </c>
      <c r="B105" s="74" t="s">
        <v>185</v>
      </c>
      <c r="C105" s="22">
        <v>0</v>
      </c>
      <c r="D105" s="22">
        <v>0</v>
      </c>
      <c r="E105" s="20"/>
      <c r="F105" s="22">
        <v>0</v>
      </c>
      <c r="G105" s="22">
        <v>0</v>
      </c>
      <c r="H105" s="20"/>
      <c r="I105" s="20"/>
    </row>
    <row r="106" spans="1:9" s="26" customFormat="1" ht="36">
      <c r="A106" s="24" t="s">
        <v>35</v>
      </c>
      <c r="B106" s="74" t="s">
        <v>186</v>
      </c>
      <c r="C106" s="112">
        <v>9832.7</v>
      </c>
      <c r="D106" s="112">
        <v>-4289</v>
      </c>
      <c r="E106" s="20"/>
      <c r="F106" s="112">
        <v>3460.8</v>
      </c>
      <c r="G106" s="112">
        <v>2955.4</v>
      </c>
      <c r="H106" s="20"/>
      <c r="I106" s="20"/>
    </row>
    <row r="107" spans="1:9" s="26" customFormat="1" ht="18">
      <c r="A107" s="28" t="s">
        <v>36</v>
      </c>
      <c r="B107" s="28"/>
      <c r="C107" s="27">
        <f>SUM(C103:C106)</f>
        <v>9832.7</v>
      </c>
      <c r="D107" s="27">
        <f>SUM(D103:D106)</f>
        <v>-4289</v>
      </c>
      <c r="E107" s="20"/>
      <c r="F107" s="27">
        <f>SUM(F103:F106)</f>
        <v>3460.8</v>
      </c>
      <c r="G107" s="27">
        <f>SUM(G103:G106)</f>
        <v>2955.4</v>
      </c>
      <c r="H107" s="20"/>
      <c r="I107" s="20"/>
    </row>
    <row r="108" spans="1:9" s="26" customFormat="1" ht="18">
      <c r="A108" s="32"/>
      <c r="B108" s="32"/>
      <c r="C108" s="33"/>
      <c r="D108" s="33"/>
      <c r="E108" s="23"/>
      <c r="F108" s="33"/>
      <c r="G108" s="33"/>
      <c r="H108" s="23"/>
      <c r="I108" s="23"/>
    </row>
    <row r="109" spans="1:9" s="26" customFormat="1" ht="18">
      <c r="A109" s="17"/>
      <c r="B109" s="17"/>
      <c r="C109" s="17"/>
      <c r="D109" s="17"/>
      <c r="E109" s="18"/>
      <c r="F109" s="17"/>
      <c r="G109" s="17"/>
      <c r="H109" s="18"/>
      <c r="I109" s="18"/>
    </row>
    <row r="110" spans="1:8" s="26" customFormat="1" ht="17.25">
      <c r="A110" s="17"/>
      <c r="B110" s="17"/>
      <c r="C110" s="17"/>
      <c r="D110" s="127"/>
      <c r="E110" s="128"/>
      <c r="F110" s="17"/>
      <c r="G110" s="127"/>
      <c r="H110" s="128"/>
    </row>
    <row r="111" spans="1:9" s="26" customFormat="1" ht="17.25">
      <c r="A111" s="32"/>
      <c r="B111" s="32"/>
      <c r="C111" s="33"/>
      <c r="D111" s="33"/>
      <c r="E111" s="36"/>
      <c r="F111" s="33"/>
      <c r="G111" s="33"/>
      <c r="H111" s="36"/>
      <c r="I111" s="36"/>
    </row>
    <row r="112" spans="1:9" s="26" customFormat="1" ht="18">
      <c r="A112" s="32"/>
      <c r="B112" s="32"/>
      <c r="C112" s="25"/>
      <c r="D112" s="25"/>
      <c r="E112" s="35"/>
      <c r="F112" s="25"/>
      <c r="G112" s="25"/>
      <c r="H112" s="35"/>
      <c r="I112" s="35"/>
    </row>
    <row r="113" spans="1:9" s="26" customFormat="1" ht="18">
      <c r="A113" s="25"/>
      <c r="B113" s="25"/>
      <c r="C113" s="34"/>
      <c r="D113" s="34"/>
      <c r="E113" s="37"/>
      <c r="F113" s="34"/>
      <c r="G113" s="34"/>
      <c r="H113" s="37"/>
      <c r="I113" s="37"/>
    </row>
    <row r="114" spans="3:9" s="26" customFormat="1" ht="13.5">
      <c r="C114" s="38"/>
      <c r="D114" s="38"/>
      <c r="E114" s="39"/>
      <c r="F114" s="38"/>
      <c r="G114" s="38"/>
      <c r="H114" s="39"/>
      <c r="I114" s="39"/>
    </row>
    <row r="115" s="26" customFormat="1" ht="12.75"/>
    <row r="116" s="26" customFormat="1" ht="12.75"/>
    <row r="117" spans="5:9" s="26" customFormat="1" ht="12.75">
      <c r="E117" s="40"/>
      <c r="H117" s="40"/>
      <c r="I117" s="40"/>
    </row>
    <row r="118" spans="5:9" s="26" customFormat="1" ht="12.75">
      <c r="E118" s="40"/>
      <c r="H118" s="40"/>
      <c r="I118" s="40"/>
    </row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s="26" customFormat="1" ht="12.75">
      <c r="E154" s="40"/>
      <c r="H154" s="40"/>
      <c r="I154" s="40"/>
    </row>
    <row r="155" spans="5:9" s="26" customFormat="1" ht="12.75">
      <c r="E155" s="40"/>
      <c r="H155" s="40"/>
      <c r="I155" s="40"/>
    </row>
    <row r="156" spans="5:9" s="26" customFormat="1" ht="12.75">
      <c r="E156" s="40"/>
      <c r="H156" s="40"/>
      <c r="I156" s="40"/>
    </row>
    <row r="157" spans="5:9" s="26" customFormat="1" ht="12.75">
      <c r="E157" s="40"/>
      <c r="H157" s="40"/>
      <c r="I157" s="40"/>
    </row>
    <row r="158" spans="5:9" s="26" customFormat="1" ht="12.75">
      <c r="E158" s="40"/>
      <c r="H158" s="40"/>
      <c r="I158" s="40"/>
    </row>
    <row r="159" spans="5:9" s="26" customFormat="1" ht="12.75">
      <c r="E159" s="40"/>
      <c r="H159" s="40"/>
      <c r="I159" s="40"/>
    </row>
    <row r="160" spans="5:9" s="26" customFormat="1" ht="12.75">
      <c r="E160" s="40"/>
      <c r="H160" s="40"/>
      <c r="I160" s="40"/>
    </row>
    <row r="161" spans="5:9" s="26" customFormat="1" ht="12.75">
      <c r="E161" s="40"/>
      <c r="H161" s="40"/>
      <c r="I161" s="40"/>
    </row>
    <row r="162" spans="5:9" s="26" customFormat="1" ht="12.75">
      <c r="E162" s="40"/>
      <c r="H162" s="40"/>
      <c r="I162" s="40"/>
    </row>
    <row r="163" spans="5:9" s="26" customFormat="1" ht="12.75">
      <c r="E163" s="40"/>
      <c r="H163" s="40"/>
      <c r="I163" s="40"/>
    </row>
    <row r="164" spans="5:9" s="26" customFormat="1" ht="12.75">
      <c r="E164" s="40"/>
      <c r="H164" s="40"/>
      <c r="I164" s="40"/>
    </row>
    <row r="165" spans="5:9" s="26" customFormat="1" ht="12.75">
      <c r="E165" s="40"/>
      <c r="H165" s="40"/>
      <c r="I165" s="40"/>
    </row>
    <row r="166" spans="5:9" s="26" customFormat="1" ht="12.75">
      <c r="E166" s="40"/>
      <c r="H166" s="40"/>
      <c r="I166" s="40"/>
    </row>
    <row r="167" spans="5:9" s="26" customFormat="1" ht="12.75">
      <c r="E167" s="40"/>
      <c r="H167" s="40"/>
      <c r="I167" s="40"/>
    </row>
    <row r="168" spans="5:9" s="26" customFormat="1" ht="12.75">
      <c r="E168" s="40"/>
      <c r="H168" s="40"/>
      <c r="I168" s="40"/>
    </row>
    <row r="169" spans="5:9" s="26" customFormat="1" ht="12.75">
      <c r="E169" s="40"/>
      <c r="H169" s="40"/>
      <c r="I169" s="40"/>
    </row>
    <row r="170" spans="5:9" s="26" customFormat="1" ht="12.75">
      <c r="E170" s="40"/>
      <c r="H170" s="40"/>
      <c r="I170" s="40"/>
    </row>
    <row r="171" spans="5:9" s="26" customFormat="1" ht="12.75">
      <c r="E171" s="40"/>
      <c r="H171" s="40"/>
      <c r="I171" s="40"/>
    </row>
    <row r="172" spans="5:9" s="26" customFormat="1" ht="12.75">
      <c r="E172" s="40"/>
      <c r="H172" s="40"/>
      <c r="I172" s="40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</sheetData>
  <sheetProtection/>
  <mergeCells count="11">
    <mergeCell ref="A5:I5"/>
    <mergeCell ref="D110:E110"/>
    <mergeCell ref="A1:I1"/>
    <mergeCell ref="A102:H102"/>
    <mergeCell ref="G110:H110"/>
    <mergeCell ref="A3:A4"/>
    <mergeCell ref="B3:B4"/>
    <mergeCell ref="A50:I50"/>
    <mergeCell ref="C3:E3"/>
    <mergeCell ref="F3:H3"/>
    <mergeCell ref="I3:I4"/>
  </mergeCells>
  <printOptions/>
  <pageMargins left="0.1968503937007874" right="0.2755905511811024" top="0.4724409448818898" bottom="0.5118110236220472" header="0.5118110236220472" footer="0.5118110236220472"/>
  <pageSetup fitToHeight="3" fitToWidth="1" horizontalDpi="600" verticalDpi="600" orientation="portrait" paperSize="9" scale="42" r:id="rId1"/>
  <rowBreaks count="2" manualBreakCount="2">
    <brk id="57" max="8" man="1"/>
    <brk id="10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0"/>
  <sheetViews>
    <sheetView tabSelected="1" zoomScale="60" zoomScaleNormal="60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0" sqref="G50"/>
    </sheetView>
  </sheetViews>
  <sheetFormatPr defaultColWidth="9.125" defaultRowHeight="12.75"/>
  <cols>
    <col min="1" max="1" width="45.375" style="3" customWidth="1"/>
    <col min="2" max="2" width="25.375" style="3" customWidth="1"/>
    <col min="3" max="3" width="18.625" style="3" customWidth="1"/>
    <col min="4" max="4" width="17.50390625" style="3" customWidth="1"/>
    <col min="5" max="5" width="13.875" style="3" customWidth="1"/>
    <col min="6" max="6" width="18.625" style="3" customWidth="1"/>
    <col min="7" max="7" width="17.50390625" style="3" customWidth="1"/>
    <col min="8" max="8" width="13.875" style="3" customWidth="1"/>
    <col min="9" max="9" width="16.00390625" style="3" customWidth="1"/>
    <col min="10" max="16384" width="9.125" style="3" customWidth="1"/>
  </cols>
  <sheetData>
    <row r="1" spans="1:13" ht="20.25">
      <c r="A1" s="117" t="s">
        <v>230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" customHeight="1">
      <c r="A3" s="130" t="s">
        <v>130</v>
      </c>
      <c r="B3" s="130" t="s">
        <v>49</v>
      </c>
      <c r="C3" s="119" t="s">
        <v>216</v>
      </c>
      <c r="D3" s="120"/>
      <c r="E3" s="120"/>
      <c r="F3" s="119" t="s">
        <v>228</v>
      </c>
      <c r="G3" s="120"/>
      <c r="H3" s="120"/>
      <c r="I3" s="123" t="s">
        <v>226</v>
      </c>
    </row>
    <row r="4" spans="1:9" s="26" customFormat="1" ht="46.5">
      <c r="A4" s="131"/>
      <c r="B4" s="131"/>
      <c r="C4" s="21" t="s">
        <v>47</v>
      </c>
      <c r="D4" s="21" t="s">
        <v>194</v>
      </c>
      <c r="E4" s="21" t="s">
        <v>46</v>
      </c>
      <c r="F4" s="21" t="s">
        <v>47</v>
      </c>
      <c r="G4" s="21" t="s">
        <v>194</v>
      </c>
      <c r="H4" s="21" t="s">
        <v>46</v>
      </c>
      <c r="I4" s="124"/>
    </row>
    <row r="5" spans="1:9" s="26" customFormat="1" ht="17.25">
      <c r="A5" s="129" t="s">
        <v>0</v>
      </c>
      <c r="B5" s="129"/>
      <c r="C5" s="129"/>
      <c r="D5" s="129"/>
      <c r="E5" s="129"/>
      <c r="F5" s="129"/>
      <c r="G5" s="129"/>
      <c r="H5" s="129"/>
      <c r="I5" s="132"/>
    </row>
    <row r="6" spans="1:9" s="73" customFormat="1" ht="18">
      <c r="A6" s="71" t="s">
        <v>15</v>
      </c>
      <c r="B6" s="72" t="s">
        <v>136</v>
      </c>
      <c r="C6" s="31">
        <f>'консолидированный бюджет'!C7-'районный бюджет'!C6</f>
        <v>379733.9</v>
      </c>
      <c r="D6" s="31">
        <f>'консолидированный бюджет'!D7-'районный бюджет'!D6</f>
        <v>79601.90000000001</v>
      </c>
      <c r="E6" s="85">
        <f>SUM(D6/C6*100)</f>
        <v>20.9625477209172</v>
      </c>
      <c r="F6" s="31">
        <f>'консолидированный бюджет'!F7-'районный бюджет'!F6</f>
        <v>443085.60000000003</v>
      </c>
      <c r="G6" s="31">
        <f>'консолидированный бюджет'!G7-'районный бюджет'!G6</f>
        <v>92113.99999999999</v>
      </c>
      <c r="H6" s="85">
        <f>SUM(G6/F6*100)</f>
        <v>20.789210933508105</v>
      </c>
      <c r="I6" s="85">
        <f>G6/D6%</f>
        <v>115.71834340637594</v>
      </c>
    </row>
    <row r="7" spans="1:9" s="81" customFormat="1" ht="18">
      <c r="A7" s="71" t="s">
        <v>212</v>
      </c>
      <c r="B7" s="72" t="s">
        <v>137</v>
      </c>
      <c r="C7" s="31">
        <f>'консолидированный бюджет'!C8-'районный бюджет'!C7</f>
        <v>102795.89999999997</v>
      </c>
      <c r="D7" s="31">
        <f>'консолидированный бюджет'!D8-'районный бюджет'!D7</f>
        <v>19938.800000000003</v>
      </c>
      <c r="E7" s="85">
        <f>E8</f>
        <v>19.39649343991347</v>
      </c>
      <c r="F7" s="31">
        <f>'консолидированный бюджет'!F8-'районный бюджет'!F7</f>
        <v>103578.40000000002</v>
      </c>
      <c r="G7" s="31">
        <f>'консолидированный бюджет'!G8-'районный бюджет'!G7</f>
        <v>21203.9</v>
      </c>
      <c r="H7" s="85">
        <f>H8</f>
        <v>20.471353100646464</v>
      </c>
      <c r="I7" s="85">
        <f>I8</f>
        <v>106.34491544125021</v>
      </c>
    </row>
    <row r="8" spans="1:9" s="82" customFormat="1" ht="18">
      <c r="A8" s="30" t="s">
        <v>3</v>
      </c>
      <c r="B8" s="74" t="s">
        <v>138</v>
      </c>
      <c r="C8" s="22">
        <f>'консолидированный бюджет'!C9-'районный бюджет'!C8</f>
        <v>102795.89999999997</v>
      </c>
      <c r="D8" s="22">
        <f>'консолидированный бюджет'!D9-'районный бюджет'!D8</f>
        <v>19938.800000000003</v>
      </c>
      <c r="E8" s="22">
        <f aca="true" t="shared" si="0" ref="E8:E15">SUM(D8/C8*100)</f>
        <v>19.39649343991347</v>
      </c>
      <c r="F8" s="22">
        <f>'консолидированный бюджет'!F9-'районный бюджет'!F8</f>
        <v>103578.40000000002</v>
      </c>
      <c r="G8" s="22">
        <f>'консолидированный бюджет'!G9-'районный бюджет'!G8</f>
        <v>21203.9</v>
      </c>
      <c r="H8" s="22">
        <f aca="true" t="shared" si="1" ref="H8:H24">SUM(G8/F8*100)</f>
        <v>20.471353100646464</v>
      </c>
      <c r="I8" s="22">
        <f aca="true" t="shared" si="2" ref="I8:I26">G8/D8%</f>
        <v>106.34491544125021</v>
      </c>
    </row>
    <row r="9" spans="1:9" s="83" customFormat="1" ht="54">
      <c r="A9" s="29" t="s">
        <v>139</v>
      </c>
      <c r="B9" s="75" t="s">
        <v>140</v>
      </c>
      <c r="C9" s="85">
        <f>C10</f>
        <v>12687.5</v>
      </c>
      <c r="D9" s="85">
        <f>D10</f>
        <v>2844.7999999999993</v>
      </c>
      <c r="E9" s="85">
        <f t="shared" si="0"/>
        <v>22.422068965517237</v>
      </c>
      <c r="F9" s="85">
        <f>F10</f>
        <v>33928.5</v>
      </c>
      <c r="G9" s="85">
        <f>G10</f>
        <v>9210.7</v>
      </c>
      <c r="H9" s="85">
        <f t="shared" si="1"/>
        <v>27.147383468175722</v>
      </c>
      <c r="I9" s="85">
        <f t="shared" si="2"/>
        <v>323.77320022497196</v>
      </c>
    </row>
    <row r="10" spans="1:9" s="82" customFormat="1" ht="54">
      <c r="A10" s="77" t="s">
        <v>187</v>
      </c>
      <c r="B10" s="74" t="s">
        <v>141</v>
      </c>
      <c r="C10" s="22">
        <f>'консолидированный бюджет'!C11-'районный бюджет'!C10</f>
        <v>12687.5</v>
      </c>
      <c r="D10" s="22">
        <f>'консолидированный бюджет'!D11-'районный бюджет'!D10</f>
        <v>2844.7999999999993</v>
      </c>
      <c r="E10" s="22">
        <f t="shared" si="0"/>
        <v>22.422068965517237</v>
      </c>
      <c r="F10" s="22">
        <f>'консолидированный бюджет'!F11-'районный бюджет'!F10</f>
        <v>33928.5</v>
      </c>
      <c r="G10" s="22">
        <f>'консолидированный бюджет'!G11-'районный бюджет'!G10</f>
        <v>9210.7</v>
      </c>
      <c r="H10" s="22">
        <f t="shared" si="1"/>
        <v>27.147383468175722</v>
      </c>
      <c r="I10" s="22">
        <f t="shared" si="2"/>
        <v>323.77320022497196</v>
      </c>
    </row>
    <row r="11" spans="1:9" s="83" customFormat="1" ht="18">
      <c r="A11" s="29" t="s">
        <v>142</v>
      </c>
      <c r="B11" s="75" t="s">
        <v>143</v>
      </c>
      <c r="C11" s="85">
        <f>SUM(C12:C12)</f>
        <v>8133.799999999999</v>
      </c>
      <c r="D11" s="85">
        <f>SUM(D12:D12)</f>
        <v>11613.399999999998</v>
      </c>
      <c r="E11" s="85">
        <f t="shared" si="0"/>
        <v>142.77951265091346</v>
      </c>
      <c r="F11" s="85">
        <f>SUM(F12:F12)</f>
        <v>14954.2</v>
      </c>
      <c r="G11" s="85">
        <f>SUM(G12:G12)</f>
        <v>7545.699999999999</v>
      </c>
      <c r="H11" s="85">
        <f t="shared" si="1"/>
        <v>50.45873400115018</v>
      </c>
      <c r="I11" s="85">
        <f t="shared" si="2"/>
        <v>64.97408166428437</v>
      </c>
    </row>
    <row r="12" spans="1:9" s="82" customFormat="1" ht="18">
      <c r="A12" s="30" t="s">
        <v>16</v>
      </c>
      <c r="B12" s="74" t="s">
        <v>145</v>
      </c>
      <c r="C12" s="22">
        <f>'консолидированный бюджет'!C14-'районный бюджет'!C13</f>
        <v>8133.799999999999</v>
      </c>
      <c r="D12" s="22">
        <f>'консолидированный бюджет'!D14-'районный бюджет'!D13</f>
        <v>11613.399999999998</v>
      </c>
      <c r="E12" s="22">
        <f t="shared" si="0"/>
        <v>142.77951265091346</v>
      </c>
      <c r="F12" s="22">
        <f>'консолидированный бюджет'!F14-'районный бюджет'!F13</f>
        <v>14954.2</v>
      </c>
      <c r="G12" s="22">
        <f>'консолидированный бюджет'!G14-'районный бюджет'!G13</f>
        <v>7545.699999999999</v>
      </c>
      <c r="H12" s="22">
        <f t="shared" si="1"/>
        <v>50.45873400115018</v>
      </c>
      <c r="I12" s="22">
        <f t="shared" si="2"/>
        <v>64.97408166428437</v>
      </c>
    </row>
    <row r="13" spans="1:9" s="83" customFormat="1" ht="18">
      <c r="A13" s="29" t="s">
        <v>147</v>
      </c>
      <c r="B13" s="75" t="s">
        <v>148</v>
      </c>
      <c r="C13" s="85">
        <f>SUM(C14:C15)</f>
        <v>84453.5</v>
      </c>
      <c r="D13" s="85">
        <f>SUM(D14:D15)</f>
        <v>9121.300000000001</v>
      </c>
      <c r="E13" s="31">
        <f t="shared" si="0"/>
        <v>10.800381274902758</v>
      </c>
      <c r="F13" s="85">
        <f>SUM(F14:F15)</f>
        <v>93666.2</v>
      </c>
      <c r="G13" s="85">
        <f>SUM(G14:G15)</f>
        <v>8632.6</v>
      </c>
      <c r="H13" s="31">
        <f t="shared" si="1"/>
        <v>9.216344850116693</v>
      </c>
      <c r="I13" s="31">
        <f t="shared" si="2"/>
        <v>94.6422110883317</v>
      </c>
    </row>
    <row r="14" spans="1:9" s="82" customFormat="1" ht="18">
      <c r="A14" s="30" t="s">
        <v>44</v>
      </c>
      <c r="B14" s="74" t="s">
        <v>149</v>
      </c>
      <c r="C14" s="22">
        <f>'консолидированный бюджет'!C17</f>
        <v>33646</v>
      </c>
      <c r="D14" s="22">
        <f>'консолидированный бюджет'!D17</f>
        <v>1697.2</v>
      </c>
      <c r="E14" s="22">
        <f t="shared" si="0"/>
        <v>5.044284610354872</v>
      </c>
      <c r="F14" s="22">
        <f>'консолидированный бюджет'!F17</f>
        <v>41474.2</v>
      </c>
      <c r="G14" s="22">
        <f>'консолидированный бюджет'!G17</f>
        <v>1762.5</v>
      </c>
      <c r="H14" s="22">
        <f t="shared" si="1"/>
        <v>4.249629890389688</v>
      </c>
      <c r="I14" s="22">
        <f t="shared" si="2"/>
        <v>103.84751355173226</v>
      </c>
    </row>
    <row r="15" spans="1:9" s="82" customFormat="1" ht="18">
      <c r="A15" s="30" t="s">
        <v>5</v>
      </c>
      <c r="B15" s="74" t="s">
        <v>150</v>
      </c>
      <c r="C15" s="22">
        <f>'консолидированный бюджет'!C18</f>
        <v>50807.5</v>
      </c>
      <c r="D15" s="22">
        <f>'консолидированный бюджет'!D18</f>
        <v>7424.1</v>
      </c>
      <c r="E15" s="22">
        <f t="shared" si="0"/>
        <v>14.612212763863603</v>
      </c>
      <c r="F15" s="22">
        <f>'консолидированный бюджет'!F18</f>
        <v>52192</v>
      </c>
      <c r="G15" s="22">
        <f>'консолидированный бюджет'!G18</f>
        <v>6870.1</v>
      </c>
      <c r="H15" s="22">
        <f t="shared" si="1"/>
        <v>13.163128448804414</v>
      </c>
      <c r="I15" s="22">
        <f t="shared" si="2"/>
        <v>92.53781603157286</v>
      </c>
    </row>
    <row r="16" spans="1:9" s="83" customFormat="1" ht="18">
      <c r="A16" s="29" t="s">
        <v>4</v>
      </c>
      <c r="B16" s="75" t="s">
        <v>151</v>
      </c>
      <c r="C16" s="85">
        <f>SUM(C17:C17)</f>
        <v>47</v>
      </c>
      <c r="D16" s="85">
        <f>SUM(D17:D17)</f>
        <v>18.6</v>
      </c>
      <c r="E16" s="85">
        <f aca="true" t="shared" si="3" ref="E16:E24">SUM(D16/C16*100)</f>
        <v>39.57446808510638</v>
      </c>
      <c r="F16" s="85">
        <f>SUM(F17:F17)</f>
        <v>27.2</v>
      </c>
      <c r="G16" s="85">
        <f>SUM(G17:G17)</f>
        <v>8.5</v>
      </c>
      <c r="H16" s="85">
        <f>SUM(G16/F16*100)</f>
        <v>31.25</v>
      </c>
      <c r="I16" s="85">
        <f>G16/D16%</f>
        <v>45.69892473118279</v>
      </c>
    </row>
    <row r="17" spans="1:9" s="82" customFormat="1" ht="108">
      <c r="A17" s="77" t="s">
        <v>189</v>
      </c>
      <c r="B17" s="74" t="s">
        <v>153</v>
      </c>
      <c r="C17" s="86">
        <f>'консолидированный бюджет'!C22</f>
        <v>47</v>
      </c>
      <c r="D17" s="86">
        <f>'консолидированный бюджет'!D22</f>
        <v>18.6</v>
      </c>
      <c r="E17" s="22">
        <f t="shared" si="3"/>
        <v>39.57446808510638</v>
      </c>
      <c r="F17" s="86">
        <f>'консолидированный бюджет'!F22</f>
        <v>27.2</v>
      </c>
      <c r="G17" s="86">
        <f>'консолидированный бюджет'!G22</f>
        <v>8.5</v>
      </c>
      <c r="H17" s="22">
        <f>SUM(G17/F17*100)</f>
        <v>31.25</v>
      </c>
      <c r="I17" s="22">
        <f>G17/D17%</f>
        <v>45.69892473118279</v>
      </c>
    </row>
    <row r="18" spans="1:9" s="83" customFormat="1" ht="36">
      <c r="A18" s="29" t="s">
        <v>10</v>
      </c>
      <c r="B18" s="75" t="s">
        <v>154</v>
      </c>
      <c r="C18" s="85">
        <f>SUM(C19:C20)</f>
        <v>8945.2</v>
      </c>
      <c r="D18" s="85">
        <f>SUM(D19:D20)</f>
        <v>894.8000000000001</v>
      </c>
      <c r="E18" s="85">
        <f t="shared" si="3"/>
        <v>10.003130170370701</v>
      </c>
      <c r="F18" s="85">
        <f>SUM(F19:F20)</f>
        <v>11163.900000000001</v>
      </c>
      <c r="G18" s="85">
        <f>SUM(G19:G20)</f>
        <v>1923.8999999999999</v>
      </c>
      <c r="H18" s="85">
        <f t="shared" si="1"/>
        <v>17.233224948270763</v>
      </c>
      <c r="I18" s="85">
        <f t="shared" si="2"/>
        <v>215.00894054537324</v>
      </c>
    </row>
    <row r="19" spans="1:9" s="82" customFormat="1" ht="180">
      <c r="A19" s="77" t="s">
        <v>155</v>
      </c>
      <c r="B19" s="74" t="s">
        <v>156</v>
      </c>
      <c r="C19" s="22">
        <f>'консолидированный бюджет'!C25-'районный бюджет'!C21</f>
        <v>6902.200000000001</v>
      </c>
      <c r="D19" s="22">
        <f>'консолидированный бюджет'!D25-'районный бюджет'!D21</f>
        <v>413.5</v>
      </c>
      <c r="E19" s="22">
        <f t="shared" si="3"/>
        <v>5.990843499174176</v>
      </c>
      <c r="F19" s="22">
        <f>'консолидированный бюджет'!F25-'районный бюджет'!F21</f>
        <v>8454.7</v>
      </c>
      <c r="G19" s="22">
        <f>'консолидированный бюджет'!G25-'районный бюджет'!G21</f>
        <v>860</v>
      </c>
      <c r="H19" s="22">
        <f t="shared" si="1"/>
        <v>10.171857073580375</v>
      </c>
      <c r="I19" s="22">
        <f t="shared" si="2"/>
        <v>207.98065296251514</v>
      </c>
    </row>
    <row r="20" spans="1:9" s="82" customFormat="1" ht="162">
      <c r="A20" s="77" t="s">
        <v>159</v>
      </c>
      <c r="B20" s="74" t="s">
        <v>160</v>
      </c>
      <c r="C20" s="22">
        <f>'консолидированный бюджет'!C27-'районный бюджет'!C23</f>
        <v>2043</v>
      </c>
      <c r="D20" s="22">
        <f>'консолидированный бюджет'!D27-'районный бюджет'!D23</f>
        <v>481.30000000000007</v>
      </c>
      <c r="E20" s="22">
        <f t="shared" si="3"/>
        <v>23.558492413117968</v>
      </c>
      <c r="F20" s="22">
        <f>'консолидированный бюджет'!F27-'районный бюджет'!F23</f>
        <v>2709.2000000000007</v>
      </c>
      <c r="G20" s="22">
        <f>'консолидированный бюджет'!G27-'районный бюджет'!G23</f>
        <v>1063.8999999999999</v>
      </c>
      <c r="H20" s="22">
        <f>SUM(G20/F20*100)</f>
        <v>39.26989517200648</v>
      </c>
      <c r="I20" s="22">
        <f>G20/D20%</f>
        <v>221.0471639310201</v>
      </c>
    </row>
    <row r="21" spans="1:9" s="83" customFormat="1" ht="54">
      <c r="A21" s="79" t="s">
        <v>164</v>
      </c>
      <c r="B21" s="75" t="s">
        <v>165</v>
      </c>
      <c r="C21" s="85">
        <f>SUM(C22:C23)</f>
        <v>160325</v>
      </c>
      <c r="D21" s="85">
        <f>SUM(D22:D23)</f>
        <v>34604.899999999994</v>
      </c>
      <c r="E21" s="22">
        <f t="shared" si="3"/>
        <v>21.58421955403087</v>
      </c>
      <c r="F21" s="85">
        <f>SUM(F22:F23)</f>
        <v>183204</v>
      </c>
      <c r="G21" s="85">
        <f>SUM(G22:G23)</f>
        <v>42120.200000000004</v>
      </c>
      <c r="H21" s="22">
        <f>SUM(G21/F21*100)</f>
        <v>22.99087356171263</v>
      </c>
      <c r="I21" s="22">
        <f>G21/D21%</f>
        <v>121.71744463934303</v>
      </c>
    </row>
    <row r="22" spans="1:9" s="82" customFormat="1" ht="18">
      <c r="A22" s="30" t="s">
        <v>6</v>
      </c>
      <c r="B22" s="74" t="s">
        <v>166</v>
      </c>
      <c r="C22" s="22">
        <f>'консолидированный бюджет'!C31-'районный бюджет'!C27</f>
        <v>160274</v>
      </c>
      <c r="D22" s="22">
        <f>'консолидированный бюджет'!D31-'районный бюджет'!D27</f>
        <v>34604.899999999994</v>
      </c>
      <c r="E22" s="22">
        <f t="shared" si="3"/>
        <v>21.591087762207216</v>
      </c>
      <c r="F22" s="22">
        <f>'консолидированный бюджет'!F31-'районный бюджет'!F27</f>
        <v>183204</v>
      </c>
      <c r="G22" s="22">
        <f>'консолидированный бюджет'!G31-'районный бюджет'!G27</f>
        <v>42120.200000000004</v>
      </c>
      <c r="H22" s="22">
        <f>SUM(G22/F22*100)</f>
        <v>22.99087356171263</v>
      </c>
      <c r="I22" s="22">
        <f>G22/D22%</f>
        <v>121.71744463934303</v>
      </c>
    </row>
    <row r="23" spans="1:9" s="82" customFormat="1" ht="36">
      <c r="A23" s="30" t="s">
        <v>167</v>
      </c>
      <c r="B23" s="74" t="s">
        <v>168</v>
      </c>
      <c r="C23" s="22">
        <f>'консолидированный бюджет'!C32-'районный бюджет'!C28</f>
        <v>51</v>
      </c>
      <c r="D23" s="22">
        <f>'консолидированный бюджет'!D32-'районный бюджет'!D28</f>
        <v>0</v>
      </c>
      <c r="E23" s="22">
        <f t="shared" si="3"/>
        <v>0</v>
      </c>
      <c r="F23" s="22">
        <f>'консолидированный бюджет'!F32-'районный бюджет'!F28</f>
        <v>0</v>
      </c>
      <c r="G23" s="22">
        <f>'консолидированный бюджет'!G32-'районный бюджет'!G28</f>
        <v>0</v>
      </c>
      <c r="H23" s="22" t="e">
        <f>SUM(G23/F23*100)</f>
        <v>#DIV/0!</v>
      </c>
      <c r="I23" s="22" t="e">
        <f>G23/D23%</f>
        <v>#DIV/0!</v>
      </c>
    </row>
    <row r="24" spans="1:9" s="84" customFormat="1" ht="36">
      <c r="A24" s="29" t="s">
        <v>7</v>
      </c>
      <c r="B24" s="75" t="s">
        <v>169</v>
      </c>
      <c r="C24" s="85">
        <f>SUM(C25:C26)</f>
        <v>773.4000000000001</v>
      </c>
      <c r="D24" s="85">
        <f>SUM(D25:D26)</f>
        <v>551.5</v>
      </c>
      <c r="E24" s="85">
        <f t="shared" si="3"/>
        <v>71.3085078872511</v>
      </c>
      <c r="F24" s="85">
        <f>SUM(F25:F26)</f>
        <v>900</v>
      </c>
      <c r="G24" s="85">
        <f>SUM(G25:G26)</f>
        <v>1441.1999999999998</v>
      </c>
      <c r="H24" s="85">
        <f t="shared" si="1"/>
        <v>160.1333333333333</v>
      </c>
      <c r="I24" s="85">
        <f t="shared" si="2"/>
        <v>261.32366273798726</v>
      </c>
    </row>
    <row r="25" spans="1:9" s="84" customFormat="1" ht="162">
      <c r="A25" s="77" t="s">
        <v>170</v>
      </c>
      <c r="B25" s="108" t="s">
        <v>171</v>
      </c>
      <c r="C25" s="54">
        <f>'консолидированный бюджет'!C34-'районный бюджет'!C30</f>
        <v>0</v>
      </c>
      <c r="D25" s="54">
        <f>'консолидированный бюджет'!D34-'районный бюджет'!D30</f>
        <v>68.20000000000002</v>
      </c>
      <c r="E25" s="22"/>
      <c r="F25" s="54">
        <f>'консолидированный бюджет'!F34-'районный бюджет'!F30</f>
        <v>350</v>
      </c>
      <c r="G25" s="54">
        <f>'консолидированный бюджет'!G34-'районный бюджет'!G30</f>
        <v>0</v>
      </c>
      <c r="H25" s="22"/>
      <c r="I25" s="22">
        <f t="shared" si="2"/>
        <v>0</v>
      </c>
    </row>
    <row r="26" spans="1:9" s="82" customFormat="1" ht="72">
      <c r="A26" s="77" t="s">
        <v>172</v>
      </c>
      <c r="B26" s="74" t="s">
        <v>173</v>
      </c>
      <c r="C26" s="22">
        <f>'консолидированный бюджет'!C35-'районный бюджет'!C31</f>
        <v>773.4000000000001</v>
      </c>
      <c r="D26" s="22">
        <f>'консолидированный бюджет'!D35-'районный бюджет'!D31</f>
        <v>483.29999999999995</v>
      </c>
      <c r="E26" s="22">
        <f>SUM(D26/C26*100)</f>
        <v>62.490302560124114</v>
      </c>
      <c r="F26" s="22">
        <f>'консолидированный бюджет'!F35-'районный бюджет'!F31</f>
        <v>550</v>
      </c>
      <c r="G26" s="22">
        <f>'консолидированный бюджет'!G35-'районный бюджет'!G31</f>
        <v>1441.1999999999998</v>
      </c>
      <c r="H26" s="22">
        <f>SUM(G26/F26*100)</f>
        <v>262.0363636363636</v>
      </c>
      <c r="I26" s="22">
        <f t="shared" si="2"/>
        <v>298.19987585350714</v>
      </c>
    </row>
    <row r="27" spans="1:9" s="76" customFormat="1" ht="36">
      <c r="A27" s="29" t="s">
        <v>40</v>
      </c>
      <c r="B27" s="104" t="s">
        <v>174</v>
      </c>
      <c r="C27" s="85">
        <f aca="true" t="shared" si="4" ref="C27:I27">C28</f>
        <v>0</v>
      </c>
      <c r="D27" s="85">
        <f t="shared" si="4"/>
        <v>0</v>
      </c>
      <c r="E27" s="85">
        <f t="shared" si="4"/>
        <v>0</v>
      </c>
      <c r="F27" s="85">
        <f t="shared" si="4"/>
        <v>0</v>
      </c>
      <c r="G27" s="85">
        <f t="shared" si="4"/>
        <v>0</v>
      </c>
      <c r="H27" s="85">
        <f t="shared" si="4"/>
        <v>0</v>
      </c>
      <c r="I27" s="85">
        <f t="shared" si="4"/>
        <v>0</v>
      </c>
    </row>
    <row r="28" spans="1:9" s="26" customFormat="1" ht="72">
      <c r="A28" s="30" t="s">
        <v>175</v>
      </c>
      <c r="B28" s="105" t="s">
        <v>176</v>
      </c>
      <c r="C28" s="22">
        <f>'консолидированный бюджет'!C37</f>
        <v>0</v>
      </c>
      <c r="D28" s="22">
        <f>'консолидированный бюджет'!D37</f>
        <v>0</v>
      </c>
      <c r="E28" s="22"/>
      <c r="F28" s="22">
        <f>'консолидированный бюджет'!F37</f>
        <v>0</v>
      </c>
      <c r="G28" s="22">
        <f>'консолидированный бюджет'!G37</f>
        <v>0</v>
      </c>
      <c r="H28" s="22"/>
      <c r="I28" s="22"/>
    </row>
    <row r="29" spans="1:9" s="84" customFormat="1" ht="36">
      <c r="A29" s="29" t="s">
        <v>38</v>
      </c>
      <c r="B29" s="75" t="s">
        <v>177</v>
      </c>
      <c r="C29" s="85">
        <f>SUM(C30:C31)</f>
        <v>0</v>
      </c>
      <c r="D29" s="85">
        <f>SUM(D30:D31)</f>
        <v>4</v>
      </c>
      <c r="E29" s="22" t="e">
        <f aca="true" t="shared" si="5" ref="E29:E37">SUM(D29/C29*100)</f>
        <v>#DIV/0!</v>
      </c>
      <c r="F29" s="85">
        <f>SUM(F30:F31)</f>
        <v>100</v>
      </c>
      <c r="G29" s="85">
        <f>SUM(G30:G31)</f>
        <v>13</v>
      </c>
      <c r="H29" s="22">
        <f aca="true" t="shared" si="6" ref="H29:H37">SUM(G29/F29*100)</f>
        <v>13</v>
      </c>
      <c r="I29" s="22">
        <f aca="true" t="shared" si="7" ref="I29:I43">G29/D29%</f>
        <v>325</v>
      </c>
    </row>
    <row r="30" spans="1:9" s="26" customFormat="1" ht="216">
      <c r="A30" s="116" t="s">
        <v>210</v>
      </c>
      <c r="B30" s="106" t="s">
        <v>209</v>
      </c>
      <c r="C30" s="22">
        <f>'консолидированный бюджет'!C41-'районный бюджет'!C35</f>
        <v>0</v>
      </c>
      <c r="D30" s="22">
        <f>'консолидированный бюджет'!D41-'районный бюджет'!D35</f>
        <v>1.2999999999999972</v>
      </c>
      <c r="E30" s="22" t="e">
        <f t="shared" si="5"/>
        <v>#DIV/0!</v>
      </c>
      <c r="F30" s="22">
        <f>'консолидированный бюджет'!F41-'районный бюджет'!F35</f>
        <v>50</v>
      </c>
      <c r="G30" s="22">
        <f>'консолидированный бюджет'!G41-'районный бюджет'!G35</f>
        <v>13</v>
      </c>
      <c r="H30" s="22">
        <f t="shared" si="6"/>
        <v>26</v>
      </c>
      <c r="I30" s="22">
        <f t="shared" si="7"/>
        <v>1000.0000000000022</v>
      </c>
    </row>
    <row r="31" spans="1:9" s="26" customFormat="1" ht="36">
      <c r="A31" s="77" t="s">
        <v>208</v>
      </c>
      <c r="B31" s="106" t="s">
        <v>211</v>
      </c>
      <c r="C31" s="22">
        <f>'консолидированный бюджет'!C43-'районный бюджет'!C37</f>
        <v>0</v>
      </c>
      <c r="D31" s="22">
        <f>'консолидированный бюджет'!D43-'районный бюджет'!D37</f>
        <v>2.700000000000003</v>
      </c>
      <c r="E31" s="22" t="e">
        <f t="shared" si="5"/>
        <v>#DIV/0!</v>
      </c>
      <c r="F31" s="22">
        <f>'консолидированный бюджет'!F43-'районный бюджет'!F37</f>
        <v>50</v>
      </c>
      <c r="G31" s="22">
        <f>'консолидированный бюджет'!G43-'районный бюджет'!G37</f>
        <v>0</v>
      </c>
      <c r="H31" s="22">
        <f t="shared" si="6"/>
        <v>0</v>
      </c>
      <c r="I31" s="22">
        <f t="shared" si="7"/>
        <v>0</v>
      </c>
    </row>
    <row r="32" spans="1:9" s="83" customFormat="1" ht="18">
      <c r="A32" s="29" t="s">
        <v>8</v>
      </c>
      <c r="B32" s="75" t="s">
        <v>180</v>
      </c>
      <c r="C32" s="31">
        <f>SUM(C33:C35)</f>
        <v>1572.6</v>
      </c>
      <c r="D32" s="31">
        <f>SUM(D33:D35)</f>
        <v>9.8</v>
      </c>
      <c r="E32" s="31">
        <f t="shared" si="5"/>
        <v>0.6231718173725042</v>
      </c>
      <c r="F32" s="31">
        <f>SUM(F33:F35)</f>
        <v>1563.2</v>
      </c>
      <c r="G32" s="31">
        <f>SUM(G33:G35)</f>
        <v>14.3</v>
      </c>
      <c r="H32" s="31">
        <f t="shared" si="6"/>
        <v>0.914790174002047</v>
      </c>
      <c r="I32" s="31">
        <f>G32/D32%</f>
        <v>145.91836734693877</v>
      </c>
    </row>
    <row r="33" spans="1:9" s="82" customFormat="1" ht="18">
      <c r="A33" s="30" t="s">
        <v>181</v>
      </c>
      <c r="B33" s="74" t="s">
        <v>182</v>
      </c>
      <c r="C33" s="22">
        <f>'консолидированный бюджет'!C46-'районный бюджет'!C40</f>
        <v>0</v>
      </c>
      <c r="D33" s="22">
        <f>'консолидированный бюджет'!D46-'районный бюджет'!D40</f>
        <v>9.8</v>
      </c>
      <c r="E33" s="22" t="e">
        <f t="shared" si="5"/>
        <v>#DIV/0!</v>
      </c>
      <c r="F33" s="22">
        <f>'консолидированный бюджет'!F46-'районный бюджет'!F40</f>
        <v>0</v>
      </c>
      <c r="G33" s="22">
        <f>'консолидированный бюджет'!G46-'районный бюджет'!G40</f>
        <v>4.300000000000001</v>
      </c>
      <c r="H33" s="22" t="e">
        <f t="shared" si="6"/>
        <v>#DIV/0!</v>
      </c>
      <c r="I33" s="22">
        <f>G33/D33%</f>
        <v>43.87755102040817</v>
      </c>
    </row>
    <row r="34" spans="1:9" s="82" customFormat="1" ht="18">
      <c r="A34" s="30" t="s">
        <v>8</v>
      </c>
      <c r="B34" s="102" t="s">
        <v>221</v>
      </c>
      <c r="C34" s="22">
        <f>'консолидированный бюджет'!C47-'районный бюджет'!C41</f>
        <v>0</v>
      </c>
      <c r="D34" s="22">
        <f>'консолидированный бюджет'!D47-'районный бюджет'!D41</f>
        <v>0</v>
      </c>
      <c r="E34" s="22" t="e">
        <f t="shared" si="5"/>
        <v>#DIV/0!</v>
      </c>
      <c r="F34" s="22">
        <f>'консолидированный бюджет'!F47-'районный бюджет'!F41</f>
        <v>0</v>
      </c>
      <c r="G34" s="22">
        <f>'консолидированный бюджет'!G47-'районный бюджет'!G41</f>
        <v>10</v>
      </c>
      <c r="H34" s="22"/>
      <c r="I34" s="22"/>
    </row>
    <row r="35" spans="1:9" s="82" customFormat="1" ht="18">
      <c r="A35" s="30" t="s">
        <v>224</v>
      </c>
      <c r="B35" s="74" t="s">
        <v>225</v>
      </c>
      <c r="C35" s="22">
        <f>'консолидированный бюджет'!C48</f>
        <v>1572.6</v>
      </c>
      <c r="D35" s="22">
        <f>'консолидированный бюджет'!D48</f>
        <v>0</v>
      </c>
      <c r="E35" s="22">
        <f t="shared" si="5"/>
        <v>0</v>
      </c>
      <c r="F35" s="22">
        <f>'консолидированный бюджет'!F48</f>
        <v>1563.2</v>
      </c>
      <c r="G35" s="22">
        <f>'консолидированный бюджет'!G48</f>
        <v>0</v>
      </c>
      <c r="H35" s="22">
        <f t="shared" si="6"/>
        <v>0</v>
      </c>
      <c r="I35" s="22" t="e">
        <f>G35/D35%</f>
        <v>#DIV/0!</v>
      </c>
    </row>
    <row r="36" spans="1:9" s="26" customFormat="1" ht="17.25">
      <c r="A36" s="66" t="s">
        <v>1</v>
      </c>
      <c r="B36" s="65" t="s">
        <v>127</v>
      </c>
      <c r="C36" s="31">
        <f>SUM(C37:C44)</f>
        <v>245088.5</v>
      </c>
      <c r="D36" s="31">
        <f>SUM(D37:D44)</f>
        <v>6054.000000000001</v>
      </c>
      <c r="E36" s="31">
        <f t="shared" si="5"/>
        <v>2.4701281373871073</v>
      </c>
      <c r="F36" s="31">
        <f>SUM(F37:F44)</f>
        <v>179640</v>
      </c>
      <c r="G36" s="31">
        <f>SUM(G37:G44)</f>
        <v>6635.4</v>
      </c>
      <c r="H36" s="31">
        <f t="shared" si="6"/>
        <v>3.693720774883099</v>
      </c>
      <c r="I36" s="31">
        <f t="shared" si="7"/>
        <v>109.603567888999</v>
      </c>
    </row>
    <row r="37" spans="1:9" s="26" customFormat="1" ht="18">
      <c r="A37" s="30" t="s">
        <v>41</v>
      </c>
      <c r="B37" s="45" t="s">
        <v>200</v>
      </c>
      <c r="C37" s="22">
        <v>5414.6</v>
      </c>
      <c r="D37" s="22">
        <v>1353.6</v>
      </c>
      <c r="E37" s="22">
        <f t="shared" si="5"/>
        <v>24.999076570753147</v>
      </c>
      <c r="F37" s="22">
        <v>5652.8</v>
      </c>
      <c r="G37" s="22">
        <v>1413.3</v>
      </c>
      <c r="H37" s="22">
        <f t="shared" si="6"/>
        <v>25.001769034814604</v>
      </c>
      <c r="I37" s="22">
        <f t="shared" si="7"/>
        <v>104.4104609929078</v>
      </c>
    </row>
    <row r="38" spans="1:9" s="26" customFormat="1" ht="18">
      <c r="A38" s="30" t="s">
        <v>43</v>
      </c>
      <c r="B38" s="45" t="s">
        <v>201</v>
      </c>
      <c r="C38" s="11">
        <v>69318.4</v>
      </c>
      <c r="D38" s="11">
        <v>1.9</v>
      </c>
      <c r="E38" s="22">
        <f aca="true" t="shared" si="8" ref="E38:E43">SUM(D38/C38*100)</f>
        <v>0.002740974979226295</v>
      </c>
      <c r="F38" s="11">
        <v>87463</v>
      </c>
      <c r="G38" s="11">
        <v>236.7</v>
      </c>
      <c r="H38" s="22">
        <f aca="true" t="shared" si="9" ref="H38:H43">SUM(G38/F38*100)</f>
        <v>0.2706287230028698</v>
      </c>
      <c r="I38" s="22">
        <v>0</v>
      </c>
    </row>
    <row r="39" spans="1:9" s="26" customFormat="1" ht="18">
      <c r="A39" s="30" t="s">
        <v>42</v>
      </c>
      <c r="B39" s="45" t="s">
        <v>202</v>
      </c>
      <c r="C39" s="22">
        <v>2389</v>
      </c>
      <c r="D39" s="22">
        <v>383</v>
      </c>
      <c r="E39" s="22">
        <f t="shared" si="8"/>
        <v>16.031812473838425</v>
      </c>
      <c r="F39" s="22">
        <v>2243</v>
      </c>
      <c r="G39" s="22">
        <v>372.4</v>
      </c>
      <c r="H39" s="22">
        <f t="shared" si="9"/>
        <v>16.60276415514935</v>
      </c>
      <c r="I39" s="22">
        <f t="shared" si="7"/>
        <v>97.23237597911226</v>
      </c>
    </row>
    <row r="40" spans="1:9" s="26" customFormat="1" ht="18">
      <c r="A40" s="30" t="s">
        <v>12</v>
      </c>
      <c r="B40" s="45" t="s">
        <v>203</v>
      </c>
      <c r="C40" s="22">
        <v>168020.6</v>
      </c>
      <c r="D40" s="22">
        <v>4369.6</v>
      </c>
      <c r="E40" s="22">
        <f t="shared" si="8"/>
        <v>2.600633493750171</v>
      </c>
      <c r="F40" s="22">
        <v>85466.3</v>
      </c>
      <c r="G40" s="22">
        <v>4734</v>
      </c>
      <c r="H40" s="22">
        <f t="shared" si="9"/>
        <v>5.5390253234315745</v>
      </c>
      <c r="I40" s="22">
        <f t="shared" si="7"/>
        <v>108.3394361039912</v>
      </c>
    </row>
    <row r="41" spans="1:9" s="26" customFormat="1" ht="18">
      <c r="A41" s="30" t="s">
        <v>14</v>
      </c>
      <c r="B41" s="45" t="s">
        <v>199</v>
      </c>
      <c r="C41" s="22">
        <v>-4.2</v>
      </c>
      <c r="D41" s="22">
        <v>-4.2</v>
      </c>
      <c r="E41" s="22">
        <f t="shared" si="8"/>
        <v>100</v>
      </c>
      <c r="F41" s="22"/>
      <c r="G41" s="22"/>
      <c r="H41" s="22" t="e">
        <f t="shared" si="9"/>
        <v>#DIV/0!</v>
      </c>
      <c r="I41" s="22">
        <v>0</v>
      </c>
    </row>
    <row r="42" spans="1:9" s="26" customFormat="1" ht="18">
      <c r="A42" s="30" t="s">
        <v>14</v>
      </c>
      <c r="B42" s="45" t="s">
        <v>135</v>
      </c>
      <c r="C42" s="22">
        <v>-50</v>
      </c>
      <c r="D42" s="22">
        <v>-50</v>
      </c>
      <c r="E42" s="22">
        <f t="shared" si="8"/>
        <v>100</v>
      </c>
      <c r="F42" s="22">
        <v>473.5</v>
      </c>
      <c r="G42" s="22">
        <v>48</v>
      </c>
      <c r="H42" s="22">
        <f t="shared" si="9"/>
        <v>10.137275607180571</v>
      </c>
      <c r="I42" s="22">
        <v>0</v>
      </c>
    </row>
    <row r="43" spans="1:9" s="26" customFormat="1" ht="36">
      <c r="A43" s="10" t="s">
        <v>17</v>
      </c>
      <c r="B43" s="45" t="s">
        <v>128</v>
      </c>
      <c r="C43" s="22">
        <v>2</v>
      </c>
      <c r="D43" s="22">
        <v>2</v>
      </c>
      <c r="E43" s="22">
        <f t="shared" si="8"/>
        <v>100</v>
      </c>
      <c r="F43" s="22">
        <v>22.9</v>
      </c>
      <c r="G43" s="22">
        <v>12.5</v>
      </c>
      <c r="H43" s="22">
        <f t="shared" si="9"/>
        <v>54.58515283842795</v>
      </c>
      <c r="I43" s="22">
        <f t="shared" si="7"/>
        <v>625</v>
      </c>
    </row>
    <row r="44" spans="1:9" s="26" customFormat="1" ht="36">
      <c r="A44" s="10" t="s">
        <v>13</v>
      </c>
      <c r="B44" s="45" t="s">
        <v>129</v>
      </c>
      <c r="C44" s="22">
        <v>-1.9</v>
      </c>
      <c r="D44" s="22">
        <v>-1.9</v>
      </c>
      <c r="E44" s="22">
        <v>0</v>
      </c>
      <c r="F44" s="22">
        <v>-1681.5</v>
      </c>
      <c r="G44" s="22">
        <v>-181.5</v>
      </c>
      <c r="H44" s="22">
        <v>0</v>
      </c>
      <c r="I44" s="22">
        <v>0</v>
      </c>
    </row>
    <row r="45" spans="1:9" s="26" customFormat="1" ht="17.25">
      <c r="A45" s="28" t="s">
        <v>28</v>
      </c>
      <c r="B45" s="28"/>
      <c r="C45" s="98">
        <f>SUM(C6+C36)</f>
        <v>624822.4</v>
      </c>
      <c r="D45" s="98">
        <f>SUM(D6+D36)</f>
        <v>85655.90000000001</v>
      </c>
      <c r="E45" s="31">
        <f>SUM(D45/C45*100)</f>
        <v>13.708839503833412</v>
      </c>
      <c r="F45" s="98">
        <f>SUM(F6+F36)</f>
        <v>622725.6000000001</v>
      </c>
      <c r="G45" s="98">
        <f>SUM(G6+G36)</f>
        <v>98749.39999999998</v>
      </c>
      <c r="H45" s="31">
        <f>SUM(G45/F45*100)</f>
        <v>15.8576104788369</v>
      </c>
      <c r="I45" s="31">
        <f>G45/D45%</f>
        <v>115.28616242430465</v>
      </c>
    </row>
    <row r="46" spans="1:9" s="26" customFormat="1" ht="17.25">
      <c r="A46" s="129" t="s">
        <v>2</v>
      </c>
      <c r="B46" s="129"/>
      <c r="C46" s="129"/>
      <c r="D46" s="129"/>
      <c r="E46" s="129"/>
      <c r="F46" s="129"/>
      <c r="G46" s="129"/>
      <c r="H46" s="129"/>
      <c r="I46" s="132"/>
    </row>
    <row r="47" spans="1:9" s="26" customFormat="1" ht="17.25">
      <c r="A47" s="47" t="s">
        <v>18</v>
      </c>
      <c r="B47" s="48" t="s">
        <v>50</v>
      </c>
      <c r="C47" s="59">
        <f>SUM(C48:C54)</f>
        <v>99222.20000000001</v>
      </c>
      <c r="D47" s="59">
        <f>SUM(D48:D54)</f>
        <v>8970.6</v>
      </c>
      <c r="E47" s="59">
        <f>SUM(D47/C47*100)</f>
        <v>9.040920277921675</v>
      </c>
      <c r="F47" s="59">
        <f>SUM(F48:F54)</f>
        <v>59220.7</v>
      </c>
      <c r="G47" s="59">
        <f>SUM(G48:G54)</f>
        <v>10280.3</v>
      </c>
      <c r="H47" s="59">
        <f>SUM(G47/F47*100)</f>
        <v>17.35930173064486</v>
      </c>
      <c r="I47" s="59">
        <f>G47/D47%</f>
        <v>114.59991527879963</v>
      </c>
    </row>
    <row r="48" spans="1:9" s="26" customFormat="1" ht="72">
      <c r="A48" s="13" t="s">
        <v>51</v>
      </c>
      <c r="B48" s="51" t="s">
        <v>52</v>
      </c>
      <c r="C48" s="91">
        <v>8480.7</v>
      </c>
      <c r="D48" s="93">
        <v>1449.7</v>
      </c>
      <c r="E48" s="54">
        <f>SUM(D48/C48*100)</f>
        <v>17.094107797705377</v>
      </c>
      <c r="F48" s="91">
        <v>11844.6</v>
      </c>
      <c r="G48" s="93">
        <v>1857.9</v>
      </c>
      <c r="H48" s="54">
        <f>SUM(G48/F48*100)</f>
        <v>15.685628894179626</v>
      </c>
      <c r="I48" s="54">
        <f>G48/D48%</f>
        <v>128.1575498378975</v>
      </c>
    </row>
    <row r="49" spans="1:9" s="26" customFormat="1" ht="90">
      <c r="A49" s="13" t="s">
        <v>53</v>
      </c>
      <c r="B49" s="51" t="s">
        <v>54</v>
      </c>
      <c r="C49" s="91">
        <v>3900.6</v>
      </c>
      <c r="D49" s="93">
        <v>666.3</v>
      </c>
      <c r="E49" s="54">
        <f>SUM(D49/C49*100)</f>
        <v>17.081987386555912</v>
      </c>
      <c r="F49" s="91">
        <v>3765.7</v>
      </c>
      <c r="G49" s="93">
        <v>719.8</v>
      </c>
      <c r="H49" s="54">
        <f>SUM(G49/F49*100)</f>
        <v>19.114640040364343</v>
      </c>
      <c r="I49" s="54">
        <f>G49/D49%</f>
        <v>108.0294161788984</v>
      </c>
    </row>
    <row r="50" spans="1:9" s="26" customFormat="1" ht="108">
      <c r="A50" s="13" t="s">
        <v>55</v>
      </c>
      <c r="B50" s="51" t="s">
        <v>56</v>
      </c>
      <c r="C50" s="91">
        <v>31699.5</v>
      </c>
      <c r="D50" s="93">
        <v>5868.9</v>
      </c>
      <c r="E50" s="54">
        <f>SUM(D50/C50*100)</f>
        <v>18.514172147825676</v>
      </c>
      <c r="F50" s="91">
        <v>35541.4</v>
      </c>
      <c r="G50" s="93">
        <v>6364.7</v>
      </c>
      <c r="H50" s="54">
        <f>SUM(G50/F50*100)</f>
        <v>17.907848312109255</v>
      </c>
      <c r="I50" s="54">
        <f>G50/D50%</f>
        <v>108.44792039394095</v>
      </c>
    </row>
    <row r="51" spans="1:9" s="26" customFormat="1" ht="72">
      <c r="A51" s="13" t="s">
        <v>57</v>
      </c>
      <c r="B51" s="51" t="s">
        <v>58</v>
      </c>
      <c r="C51" s="91">
        <v>465.7</v>
      </c>
      <c r="D51" s="93">
        <v>107.5</v>
      </c>
      <c r="E51" s="54">
        <f>SUM(D51/C51*100)</f>
        <v>23.083530169637108</v>
      </c>
      <c r="F51" s="91">
        <v>534.5</v>
      </c>
      <c r="G51" s="93">
        <v>215.4</v>
      </c>
      <c r="H51" s="54">
        <f>SUM(G51/F51*100)</f>
        <v>40.29934518241347</v>
      </c>
      <c r="I51" s="54">
        <f>G51/D51%</f>
        <v>200.37209302325581</v>
      </c>
    </row>
    <row r="52" spans="1:9" s="26" customFormat="1" ht="36">
      <c r="A52" s="13" t="s">
        <v>59</v>
      </c>
      <c r="B52" s="51" t="s">
        <v>60</v>
      </c>
      <c r="C52" s="91">
        <v>793.8</v>
      </c>
      <c r="D52" s="93"/>
      <c r="E52" s="54">
        <v>0</v>
      </c>
      <c r="F52" s="91">
        <v>0</v>
      </c>
      <c r="G52" s="93"/>
      <c r="H52" s="54">
        <v>0</v>
      </c>
      <c r="I52" s="54">
        <v>0</v>
      </c>
    </row>
    <row r="53" spans="1:9" s="26" customFormat="1" ht="18">
      <c r="A53" s="13" t="s">
        <v>61</v>
      </c>
      <c r="B53" s="51" t="s">
        <v>62</v>
      </c>
      <c r="C53" s="91">
        <v>888.5</v>
      </c>
      <c r="D53" s="93"/>
      <c r="E53" s="54">
        <f aca="true" t="shared" si="10" ref="E53:E60">SUM(D53/C53*100)</f>
        <v>0</v>
      </c>
      <c r="F53" s="91">
        <v>549.7</v>
      </c>
      <c r="G53" s="93"/>
      <c r="H53" s="54">
        <f aca="true" t="shared" si="11" ref="H53:H60">SUM(G53/F53*100)</f>
        <v>0</v>
      </c>
      <c r="I53" s="54">
        <v>0</v>
      </c>
    </row>
    <row r="54" spans="1:9" s="26" customFormat="1" ht="18">
      <c r="A54" s="13" t="s">
        <v>63</v>
      </c>
      <c r="B54" s="51" t="s">
        <v>64</v>
      </c>
      <c r="C54" s="91">
        <v>52993.4</v>
      </c>
      <c r="D54" s="93">
        <v>878.2</v>
      </c>
      <c r="E54" s="54">
        <f t="shared" si="10"/>
        <v>1.657187498820608</v>
      </c>
      <c r="F54" s="91">
        <v>6984.8</v>
      </c>
      <c r="G54" s="93">
        <v>1122.5</v>
      </c>
      <c r="H54" s="54">
        <f t="shared" si="11"/>
        <v>16.070610468445768</v>
      </c>
      <c r="I54" s="54">
        <f aca="true" t="shared" si="12" ref="I54:I60">G54/D54%</f>
        <v>127.81826463220223</v>
      </c>
    </row>
    <row r="55" spans="1:9" s="26" customFormat="1" ht="17.25">
      <c r="A55" s="47" t="s">
        <v>19</v>
      </c>
      <c r="B55" s="53" t="s">
        <v>65</v>
      </c>
      <c r="C55" s="69">
        <f>SUM(C56)</f>
        <v>2389</v>
      </c>
      <c r="D55" s="69">
        <f>SUM(D56)</f>
        <v>383</v>
      </c>
      <c r="E55" s="31">
        <f t="shared" si="10"/>
        <v>16.031812473838425</v>
      </c>
      <c r="F55" s="69">
        <f>SUM(F56)</f>
        <v>2243</v>
      </c>
      <c r="G55" s="69">
        <f>SUM(G56)</f>
        <v>372.4</v>
      </c>
      <c r="H55" s="31">
        <f>SUM(G55/F55*100)</f>
        <v>16.60276415514935</v>
      </c>
      <c r="I55" s="31">
        <f>G55/D55%</f>
        <v>97.23237597911226</v>
      </c>
    </row>
    <row r="56" spans="1:9" s="26" customFormat="1" ht="36">
      <c r="A56" s="55" t="s">
        <v>66</v>
      </c>
      <c r="B56" s="56" t="s">
        <v>67</v>
      </c>
      <c r="C56" s="91">
        <v>2389</v>
      </c>
      <c r="D56" s="93">
        <v>383</v>
      </c>
      <c r="E56" s="54">
        <f t="shared" si="10"/>
        <v>16.031812473838425</v>
      </c>
      <c r="F56" s="91">
        <v>2243</v>
      </c>
      <c r="G56" s="93">
        <v>372.4</v>
      </c>
      <c r="H56" s="54">
        <f>SUM(G56/F56*100)</f>
        <v>16.60276415514935</v>
      </c>
      <c r="I56" s="54">
        <f>G56/D56%</f>
        <v>97.23237597911226</v>
      </c>
    </row>
    <row r="57" spans="1:9" s="26" customFormat="1" ht="34.5">
      <c r="A57" s="47" t="s">
        <v>20</v>
      </c>
      <c r="B57" s="53" t="s">
        <v>68</v>
      </c>
      <c r="C57" s="59">
        <f>SUM(C58:C59)</f>
        <v>1390.5</v>
      </c>
      <c r="D57" s="59">
        <f>SUM(D58:D59)</f>
        <v>94.3</v>
      </c>
      <c r="E57" s="31">
        <f t="shared" si="10"/>
        <v>6.781733189500179</v>
      </c>
      <c r="F57" s="59">
        <f>SUM(F58:F59)</f>
        <v>1416.5</v>
      </c>
      <c r="G57" s="59">
        <f>SUM(G58:G59)</f>
        <v>245.6</v>
      </c>
      <c r="H57" s="31">
        <f t="shared" si="11"/>
        <v>17.338510412989763</v>
      </c>
      <c r="I57" s="31">
        <f t="shared" si="12"/>
        <v>260.4453870625663</v>
      </c>
    </row>
    <row r="58" spans="1:9" s="26" customFormat="1" ht="72">
      <c r="A58" s="55" t="s">
        <v>69</v>
      </c>
      <c r="B58" s="56" t="s">
        <v>70</v>
      </c>
      <c r="C58" s="91">
        <v>1167</v>
      </c>
      <c r="D58" s="93">
        <v>94.3</v>
      </c>
      <c r="E58" s="54">
        <f t="shared" si="10"/>
        <v>8.080548414738645</v>
      </c>
      <c r="F58" s="91"/>
      <c r="G58" s="93"/>
      <c r="H58" s="54" t="e">
        <f>SUM(G58/F58*100)</f>
        <v>#DIV/0!</v>
      </c>
      <c r="I58" s="54">
        <f t="shared" si="12"/>
        <v>0</v>
      </c>
    </row>
    <row r="59" spans="1:9" s="26" customFormat="1" ht="18">
      <c r="A59" s="55" t="s">
        <v>71</v>
      </c>
      <c r="B59" s="56" t="s">
        <v>72</v>
      </c>
      <c r="C59" s="91">
        <v>223.5</v>
      </c>
      <c r="D59" s="93"/>
      <c r="E59" s="54">
        <f t="shared" si="10"/>
        <v>0</v>
      </c>
      <c r="F59" s="91">
        <v>1416.5</v>
      </c>
      <c r="G59" s="93">
        <v>245.6</v>
      </c>
      <c r="H59" s="54">
        <f t="shared" si="11"/>
        <v>17.338510412989763</v>
      </c>
      <c r="I59" s="54" t="e">
        <f t="shared" si="12"/>
        <v>#DIV/0!</v>
      </c>
    </row>
    <row r="60" spans="1:9" s="26" customFormat="1" ht="17.25">
      <c r="A60" s="47" t="s">
        <v>21</v>
      </c>
      <c r="B60" s="53" t="s">
        <v>73</v>
      </c>
      <c r="C60" s="59">
        <f>SUM(C61:C63)</f>
        <v>139381.2</v>
      </c>
      <c r="D60" s="59">
        <f>SUM(D61:D63)</f>
        <v>11481.7</v>
      </c>
      <c r="E60" s="59">
        <f t="shared" si="10"/>
        <v>8.237624586386112</v>
      </c>
      <c r="F60" s="59">
        <f>SUM(F61:F63)</f>
        <v>238798.5</v>
      </c>
      <c r="G60" s="59">
        <f>SUM(G61:G63)</f>
        <v>21922.2</v>
      </c>
      <c r="H60" s="59">
        <f t="shared" si="11"/>
        <v>9.180208418394589</v>
      </c>
      <c r="I60" s="59">
        <f t="shared" si="12"/>
        <v>190.93165646202218</v>
      </c>
    </row>
    <row r="61" spans="1:9" s="26" customFormat="1" ht="18">
      <c r="A61" s="13" t="s">
        <v>79</v>
      </c>
      <c r="B61" s="51" t="s">
        <v>80</v>
      </c>
      <c r="C61" s="91"/>
      <c r="D61" s="93"/>
      <c r="E61" s="54"/>
      <c r="F61" s="91"/>
      <c r="G61" s="93"/>
      <c r="H61" s="54"/>
      <c r="I61" s="54"/>
    </row>
    <row r="62" spans="1:9" s="26" customFormat="1" ht="36">
      <c r="A62" s="13" t="s">
        <v>75</v>
      </c>
      <c r="B62" s="51" t="s">
        <v>82</v>
      </c>
      <c r="C62" s="91">
        <v>138562.2</v>
      </c>
      <c r="D62" s="92">
        <v>11472.6</v>
      </c>
      <c r="E62" s="54">
        <f>SUM(D62/C62*100)</f>
        <v>8.279747290386554</v>
      </c>
      <c r="F62" s="91">
        <v>233241</v>
      </c>
      <c r="G62" s="92">
        <v>21850.2</v>
      </c>
      <c r="H62" s="54">
        <f aca="true" t="shared" si="13" ref="H62:H81">SUM(G62/F62*100)</f>
        <v>9.368078511067951</v>
      </c>
      <c r="I62" s="54">
        <f aca="true" t="shared" si="14" ref="I62:I68">G62/D62%</f>
        <v>190.45552010878092</v>
      </c>
    </row>
    <row r="63" spans="1:9" s="26" customFormat="1" ht="36">
      <c r="A63" s="13" t="s">
        <v>77</v>
      </c>
      <c r="B63" s="51" t="s">
        <v>83</v>
      </c>
      <c r="C63" s="91">
        <v>819</v>
      </c>
      <c r="D63" s="93">
        <v>9.1</v>
      </c>
      <c r="E63" s="54">
        <f>SUM(D63/C63*100)</f>
        <v>1.1111111111111112</v>
      </c>
      <c r="F63" s="91">
        <v>5557.5</v>
      </c>
      <c r="G63" s="93">
        <v>72</v>
      </c>
      <c r="H63" s="54">
        <f t="shared" si="13"/>
        <v>1.2955465587044535</v>
      </c>
      <c r="I63" s="54">
        <f t="shared" si="14"/>
        <v>791.2087912087912</v>
      </c>
    </row>
    <row r="64" spans="1:9" s="26" customFormat="1" ht="17.25">
      <c r="A64" s="47" t="s">
        <v>22</v>
      </c>
      <c r="B64" s="53" t="s">
        <v>85</v>
      </c>
      <c r="C64" s="59">
        <f aca="true" t="shared" si="15" ref="C64:H64">SUM(C65:C68)</f>
        <v>356712.8</v>
      </c>
      <c r="D64" s="59">
        <f t="shared" si="15"/>
        <v>51334.4</v>
      </c>
      <c r="E64" s="59">
        <f t="shared" si="15"/>
        <v>37.176819151603986</v>
      </c>
      <c r="F64" s="59">
        <f t="shared" si="15"/>
        <v>292386.2</v>
      </c>
      <c r="G64" s="59">
        <f t="shared" si="15"/>
        <v>53960.399999999994</v>
      </c>
      <c r="H64" s="59">
        <f t="shared" si="15"/>
        <v>58.101706592158244</v>
      </c>
      <c r="I64" s="59">
        <f t="shared" si="14"/>
        <v>105.11547811993515</v>
      </c>
    </row>
    <row r="65" spans="1:9" s="26" customFormat="1" ht="18">
      <c r="A65" s="55" t="s">
        <v>84</v>
      </c>
      <c r="B65" s="56" t="s">
        <v>86</v>
      </c>
      <c r="C65" s="91">
        <v>5450.3</v>
      </c>
      <c r="D65" s="92">
        <v>426.5</v>
      </c>
      <c r="E65" s="54">
        <f>SUM(D65/C65*100)</f>
        <v>7.825257325284847</v>
      </c>
      <c r="F65" s="91">
        <v>1694</v>
      </c>
      <c r="G65" s="92">
        <v>202.5</v>
      </c>
      <c r="H65" s="54">
        <f t="shared" si="13"/>
        <v>11.953955135773317</v>
      </c>
      <c r="I65" s="54">
        <f t="shared" si="14"/>
        <v>47.47948417350528</v>
      </c>
    </row>
    <row r="66" spans="1:9" s="26" customFormat="1" ht="18">
      <c r="A66" s="55" t="s">
        <v>87</v>
      </c>
      <c r="B66" s="56" t="s">
        <v>88</v>
      </c>
      <c r="C66" s="91">
        <v>6510.9</v>
      </c>
      <c r="D66" s="92">
        <v>24</v>
      </c>
      <c r="E66" s="54">
        <f>SUM(D66/C66*100)</f>
        <v>0.36861263419803714</v>
      </c>
      <c r="F66" s="91">
        <v>4094.5</v>
      </c>
      <c r="G66" s="92">
        <v>532.5</v>
      </c>
      <c r="H66" s="54">
        <f t="shared" si="13"/>
        <v>13.0052509463915</v>
      </c>
      <c r="I66" s="54">
        <f t="shared" si="14"/>
        <v>2218.75</v>
      </c>
    </row>
    <row r="67" spans="1:9" s="26" customFormat="1" ht="18">
      <c r="A67" s="55" t="s">
        <v>89</v>
      </c>
      <c r="B67" s="56" t="s">
        <v>90</v>
      </c>
      <c r="C67" s="91">
        <v>166208.3</v>
      </c>
      <c r="D67" s="92">
        <v>11631.4</v>
      </c>
      <c r="E67" s="54">
        <f>SUM(D67/C67*100)</f>
        <v>6.9980861364925815</v>
      </c>
      <c r="F67" s="91">
        <v>92234.2</v>
      </c>
      <c r="G67" s="92">
        <v>10107.2</v>
      </c>
      <c r="H67" s="54">
        <f t="shared" si="13"/>
        <v>10.958191213237606</v>
      </c>
      <c r="I67" s="54">
        <f t="shared" si="14"/>
        <v>86.8958164967244</v>
      </c>
    </row>
    <row r="68" spans="1:9" s="26" customFormat="1" ht="36">
      <c r="A68" s="55" t="s">
        <v>91</v>
      </c>
      <c r="B68" s="56" t="s">
        <v>92</v>
      </c>
      <c r="C68" s="91">
        <v>178543.3</v>
      </c>
      <c r="D68" s="92">
        <v>39252.5</v>
      </c>
      <c r="E68" s="54">
        <f>SUM(D68/C68*100)</f>
        <v>21.984863055628523</v>
      </c>
      <c r="F68" s="91">
        <v>194363.5</v>
      </c>
      <c r="G68" s="92">
        <v>43118.2</v>
      </c>
      <c r="H68" s="54">
        <f t="shared" si="13"/>
        <v>22.18430929675582</v>
      </c>
      <c r="I68" s="54">
        <f t="shared" si="14"/>
        <v>109.84828991783962</v>
      </c>
    </row>
    <row r="69" spans="1:9" s="26" customFormat="1" ht="17.25">
      <c r="A69" s="47" t="s">
        <v>23</v>
      </c>
      <c r="B69" s="53" t="s">
        <v>94</v>
      </c>
      <c r="C69" s="59">
        <f aca="true" t="shared" si="16" ref="C69:I69">SUM(C70:C71)</f>
        <v>875</v>
      </c>
      <c r="D69" s="59">
        <f t="shared" si="16"/>
        <v>251</v>
      </c>
      <c r="E69" s="59">
        <f t="shared" si="16"/>
        <v>127.77777777777777</v>
      </c>
      <c r="F69" s="59">
        <f t="shared" si="16"/>
        <v>853.8</v>
      </c>
      <c r="G69" s="59">
        <f t="shared" si="16"/>
        <v>239.1</v>
      </c>
      <c r="H69" s="59">
        <f t="shared" si="16"/>
        <v>85.77068388626179</v>
      </c>
      <c r="I69" s="59">
        <f t="shared" si="16"/>
        <v>304.33712121212125</v>
      </c>
    </row>
    <row r="70" spans="1:9" s="26" customFormat="1" ht="54">
      <c r="A70" s="55" t="s">
        <v>198</v>
      </c>
      <c r="B70" s="56" t="s">
        <v>197</v>
      </c>
      <c r="C70" s="113">
        <v>11</v>
      </c>
      <c r="D70" s="114">
        <v>11</v>
      </c>
      <c r="E70" s="54">
        <f>SUM(D70/C70*100)</f>
        <v>100</v>
      </c>
      <c r="F70" s="113">
        <v>39.8</v>
      </c>
      <c r="G70" s="114">
        <v>23.6</v>
      </c>
      <c r="H70" s="54">
        <f t="shared" si="13"/>
        <v>59.296482412060314</v>
      </c>
      <c r="I70" s="54">
        <f aca="true" t="shared" si="17" ref="I70:I81">G70/D70%</f>
        <v>214.54545454545456</v>
      </c>
    </row>
    <row r="71" spans="1:9" s="26" customFormat="1" ht="18">
      <c r="A71" s="55" t="s">
        <v>215</v>
      </c>
      <c r="B71" s="56" t="s">
        <v>98</v>
      </c>
      <c r="C71" s="91">
        <v>864</v>
      </c>
      <c r="D71" s="93">
        <v>240</v>
      </c>
      <c r="E71" s="54">
        <f>SUM(D71/C71*100)</f>
        <v>27.77777777777778</v>
      </c>
      <c r="F71" s="91">
        <v>814</v>
      </c>
      <c r="G71" s="93">
        <v>215.5</v>
      </c>
      <c r="H71" s="54">
        <f t="shared" si="13"/>
        <v>26.474201474201475</v>
      </c>
      <c r="I71" s="54">
        <f t="shared" si="17"/>
        <v>89.79166666666667</v>
      </c>
    </row>
    <row r="72" spans="1:9" s="26" customFormat="1" ht="17.25">
      <c r="A72" s="47" t="s">
        <v>24</v>
      </c>
      <c r="B72" s="53" t="s">
        <v>101</v>
      </c>
      <c r="C72" s="59">
        <f aca="true" t="shared" si="18" ref="C72:I72">SUM(C73:C74)</f>
        <v>45217.4</v>
      </c>
      <c r="D72" s="59">
        <f t="shared" si="18"/>
        <v>9081.6</v>
      </c>
      <c r="E72" s="59">
        <f t="shared" si="18"/>
        <v>20.08430382994157</v>
      </c>
      <c r="F72" s="59">
        <f t="shared" si="18"/>
        <v>44879.6</v>
      </c>
      <c r="G72" s="59">
        <f t="shared" si="18"/>
        <v>8675.5</v>
      </c>
      <c r="H72" s="59">
        <f t="shared" si="18"/>
        <v>19.330609007210402</v>
      </c>
      <c r="I72" s="59" t="e">
        <f t="shared" si="18"/>
        <v>#DIV/0!</v>
      </c>
    </row>
    <row r="73" spans="1:9" s="26" customFormat="1" ht="18">
      <c r="A73" s="13" t="s">
        <v>102</v>
      </c>
      <c r="B73" s="51" t="s">
        <v>103</v>
      </c>
      <c r="C73" s="91">
        <v>45217.4</v>
      </c>
      <c r="D73" s="92">
        <v>9081.6</v>
      </c>
      <c r="E73" s="54">
        <f>SUM(D73/C73*100)</f>
        <v>20.08430382994157</v>
      </c>
      <c r="F73" s="91">
        <v>44879.6</v>
      </c>
      <c r="G73" s="92">
        <v>8675.5</v>
      </c>
      <c r="H73" s="54">
        <f t="shared" si="13"/>
        <v>19.330609007210402</v>
      </c>
      <c r="I73" s="54">
        <f t="shared" si="17"/>
        <v>95.52832100070472</v>
      </c>
    </row>
    <row r="74" spans="1:9" s="26" customFormat="1" ht="36">
      <c r="A74" s="13" t="s">
        <v>104</v>
      </c>
      <c r="B74" s="51" t="s">
        <v>105</v>
      </c>
      <c r="C74" s="91"/>
      <c r="D74" s="92"/>
      <c r="E74" s="54"/>
      <c r="F74" s="91"/>
      <c r="G74" s="92"/>
      <c r="H74" s="54"/>
      <c r="I74" s="54" t="e">
        <f t="shared" si="17"/>
        <v>#DIV/0!</v>
      </c>
    </row>
    <row r="75" spans="1:9" s="26" customFormat="1" ht="17.25">
      <c r="A75" s="47" t="s">
        <v>25</v>
      </c>
      <c r="B75" s="53" t="s">
        <v>106</v>
      </c>
      <c r="C75" s="59">
        <f aca="true" t="shared" si="19" ref="C75:I75">SUM(C76:C78)</f>
        <v>349.5</v>
      </c>
      <c r="D75" s="59">
        <f t="shared" si="19"/>
        <v>57.5</v>
      </c>
      <c r="E75" s="59">
        <f t="shared" si="19"/>
        <v>127.58106990574836</v>
      </c>
      <c r="F75" s="59">
        <f t="shared" si="19"/>
        <v>784.6</v>
      </c>
      <c r="G75" s="59">
        <f t="shared" si="19"/>
        <v>129.2</v>
      </c>
      <c r="H75" s="59">
        <f t="shared" si="19"/>
        <v>121.20664756239447</v>
      </c>
      <c r="I75" s="59">
        <f t="shared" si="19"/>
        <v>430.75920495275335</v>
      </c>
    </row>
    <row r="76" spans="1:9" s="26" customFormat="1" ht="18">
      <c r="A76" s="13" t="s">
        <v>107</v>
      </c>
      <c r="B76" s="51" t="s">
        <v>108</v>
      </c>
      <c r="C76" s="91">
        <v>321.7</v>
      </c>
      <c r="D76" s="93">
        <v>34.1</v>
      </c>
      <c r="E76" s="54">
        <f aca="true" t="shared" si="20" ref="E76:E81">SUM(D76/C76*100)</f>
        <v>10.599937830276657</v>
      </c>
      <c r="F76" s="91">
        <v>761.7</v>
      </c>
      <c r="G76" s="93">
        <v>109</v>
      </c>
      <c r="H76" s="54">
        <f t="shared" si="13"/>
        <v>14.310095838256531</v>
      </c>
      <c r="I76" s="54">
        <f t="shared" si="17"/>
        <v>319.6480938416422</v>
      </c>
    </row>
    <row r="77" spans="1:9" s="26" customFormat="1" ht="18">
      <c r="A77" s="13" t="s">
        <v>109</v>
      </c>
      <c r="B77" s="51" t="s">
        <v>110</v>
      </c>
      <c r="C77" s="91">
        <v>22.5</v>
      </c>
      <c r="D77" s="93">
        <v>22.5</v>
      </c>
      <c r="E77" s="54">
        <f t="shared" si="20"/>
        <v>100</v>
      </c>
      <c r="F77" s="91">
        <v>20</v>
      </c>
      <c r="G77" s="93">
        <v>20</v>
      </c>
      <c r="H77" s="54">
        <f t="shared" si="13"/>
        <v>100</v>
      </c>
      <c r="I77" s="54">
        <f t="shared" si="17"/>
        <v>88.88888888888889</v>
      </c>
    </row>
    <row r="78" spans="1:9" s="26" customFormat="1" ht="18">
      <c r="A78" s="13" t="s">
        <v>111</v>
      </c>
      <c r="B78" s="51" t="s">
        <v>112</v>
      </c>
      <c r="C78" s="91">
        <v>5.3</v>
      </c>
      <c r="D78" s="93">
        <v>0.9</v>
      </c>
      <c r="E78" s="54">
        <f t="shared" si="20"/>
        <v>16.9811320754717</v>
      </c>
      <c r="F78" s="91">
        <v>2.9</v>
      </c>
      <c r="G78" s="93">
        <v>0.2</v>
      </c>
      <c r="H78" s="54">
        <f t="shared" si="13"/>
        <v>6.896551724137931</v>
      </c>
      <c r="I78" s="54">
        <f t="shared" si="17"/>
        <v>22.22222222222222</v>
      </c>
    </row>
    <row r="79" spans="1:9" s="26" customFormat="1" ht="17.25">
      <c r="A79" s="47" t="s">
        <v>26</v>
      </c>
      <c r="B79" s="53" t="s">
        <v>115</v>
      </c>
      <c r="C79" s="59">
        <f>SUM(C80:C81)</f>
        <v>735</v>
      </c>
      <c r="D79" s="59">
        <f>SUM(D80:D81)</f>
        <v>148.5</v>
      </c>
      <c r="E79" s="59">
        <f t="shared" si="20"/>
        <v>20.20408163265306</v>
      </c>
      <c r="F79" s="59">
        <f>SUM(F80:F81)</f>
        <v>721</v>
      </c>
      <c r="G79" s="59">
        <f>SUM(G80:G81)</f>
        <v>69.8</v>
      </c>
      <c r="H79" s="59">
        <f t="shared" si="13"/>
        <v>9.680998613037447</v>
      </c>
      <c r="I79" s="59">
        <f t="shared" si="17"/>
        <v>47.003367003366996</v>
      </c>
    </row>
    <row r="80" spans="1:9" s="26" customFormat="1" ht="18">
      <c r="A80" s="13" t="s">
        <v>116</v>
      </c>
      <c r="B80" s="51" t="s">
        <v>117</v>
      </c>
      <c r="C80" s="91">
        <v>35</v>
      </c>
      <c r="D80" s="93">
        <v>0</v>
      </c>
      <c r="E80" s="54">
        <f t="shared" si="20"/>
        <v>0</v>
      </c>
      <c r="F80" s="91">
        <v>21</v>
      </c>
      <c r="G80" s="93">
        <v>5</v>
      </c>
      <c r="H80" s="54">
        <f t="shared" si="13"/>
        <v>23.809523809523807</v>
      </c>
      <c r="I80" s="54" t="e">
        <f t="shared" si="17"/>
        <v>#DIV/0!</v>
      </c>
    </row>
    <row r="81" spans="1:9" s="26" customFormat="1" ht="18">
      <c r="A81" s="13" t="s">
        <v>118</v>
      </c>
      <c r="B81" s="51" t="s">
        <v>119</v>
      </c>
      <c r="C81" s="91">
        <v>700</v>
      </c>
      <c r="D81" s="93">
        <v>148.5</v>
      </c>
      <c r="E81" s="54">
        <f t="shared" si="20"/>
        <v>21.21428571428571</v>
      </c>
      <c r="F81" s="91">
        <v>700</v>
      </c>
      <c r="G81" s="93">
        <v>64.8</v>
      </c>
      <c r="H81" s="54">
        <f t="shared" si="13"/>
        <v>9.257142857142856</v>
      </c>
      <c r="I81" s="54">
        <f t="shared" si="17"/>
        <v>43.63636363636363</v>
      </c>
    </row>
    <row r="82" spans="1:9" s="26" customFormat="1" ht="18">
      <c r="A82" s="28" t="s">
        <v>29</v>
      </c>
      <c r="B82" s="28"/>
      <c r="C82" s="98">
        <f>SUM(C47+C57+C60+C64+C69+C72+C75+C79+C55)</f>
        <v>646272.6</v>
      </c>
      <c r="D82" s="98">
        <f>SUM(D47+D57+D60+D64+D69+D72+D75+D79+D55)</f>
        <v>81802.6</v>
      </c>
      <c r="E82" s="54">
        <f>SUM(D82/C82*100)</f>
        <v>12.657599904436612</v>
      </c>
      <c r="F82" s="98">
        <f>SUM(F47+F57+F60+F64+F69+F72+F75+F79+F55)</f>
        <v>641303.9</v>
      </c>
      <c r="G82" s="98">
        <f>SUM(G47+G57+G60+G64+G69+G72+G75+G79+G55)</f>
        <v>95894.5</v>
      </c>
      <c r="H82" s="54">
        <f>SUM(G82/F82*100)</f>
        <v>14.95305111975773</v>
      </c>
      <c r="I82" s="54">
        <f>G82/D82%</f>
        <v>117.2267140653231</v>
      </c>
    </row>
    <row r="83" spans="1:9" s="26" customFormat="1" ht="36">
      <c r="A83" s="24" t="s">
        <v>30</v>
      </c>
      <c r="B83" s="24"/>
      <c r="C83" s="22">
        <f>SUM(C45-C82)</f>
        <v>-21450.199999999953</v>
      </c>
      <c r="D83" s="22">
        <f>SUM(D45-D82)</f>
        <v>3853.300000000003</v>
      </c>
      <c r="E83" s="22"/>
      <c r="F83" s="22">
        <f>SUM(F45-F82)</f>
        <v>-18578.29999999993</v>
      </c>
      <c r="G83" s="22">
        <f>SUM(G45-G82)</f>
        <v>2854.8999999999796</v>
      </c>
      <c r="H83" s="22"/>
      <c r="I83" s="22"/>
    </row>
    <row r="84" spans="1:9" s="26" customFormat="1" ht="17.25">
      <c r="A84" s="129" t="s">
        <v>31</v>
      </c>
      <c r="B84" s="129"/>
      <c r="C84" s="129"/>
      <c r="D84" s="129"/>
      <c r="E84" s="129"/>
      <c r="F84" s="129"/>
      <c r="G84" s="129"/>
      <c r="H84" s="129"/>
      <c r="I84" s="87"/>
    </row>
    <row r="85" spans="1:9" s="26" customFormat="1" ht="36">
      <c r="A85" s="24" t="s">
        <v>32</v>
      </c>
      <c r="B85" s="74" t="s">
        <v>183</v>
      </c>
      <c r="C85" s="67">
        <v>0</v>
      </c>
      <c r="D85" s="67">
        <v>0</v>
      </c>
      <c r="E85" s="22"/>
      <c r="F85" s="67">
        <v>0</v>
      </c>
      <c r="G85" s="67">
        <v>0</v>
      </c>
      <c r="H85" s="22"/>
      <c r="I85" s="22"/>
    </row>
    <row r="86" spans="1:9" s="26" customFormat="1" ht="36">
      <c r="A86" s="24" t="s">
        <v>33</v>
      </c>
      <c r="B86" s="74" t="s">
        <v>184</v>
      </c>
      <c r="C86" s="67">
        <v>0</v>
      </c>
      <c r="D86" s="67">
        <v>0</v>
      </c>
      <c r="E86" s="22"/>
      <c r="F86" s="67">
        <v>0</v>
      </c>
      <c r="G86" s="67">
        <v>0</v>
      </c>
      <c r="H86" s="22"/>
      <c r="I86" s="22"/>
    </row>
    <row r="87" spans="1:9" s="26" customFormat="1" ht="36">
      <c r="A87" s="24" t="s">
        <v>34</v>
      </c>
      <c r="B87" s="74" t="s">
        <v>185</v>
      </c>
      <c r="C87" s="67">
        <v>0</v>
      </c>
      <c r="D87" s="67">
        <v>0</v>
      </c>
      <c r="E87" s="22"/>
      <c r="F87" s="67">
        <v>0</v>
      </c>
      <c r="G87" s="67">
        <v>0</v>
      </c>
      <c r="H87" s="22"/>
      <c r="I87" s="22"/>
    </row>
    <row r="88" spans="1:9" s="26" customFormat="1" ht="36">
      <c r="A88" s="24" t="s">
        <v>35</v>
      </c>
      <c r="B88" s="74" t="s">
        <v>186</v>
      </c>
      <c r="C88" s="86">
        <v>21450.2</v>
      </c>
      <c r="D88" s="86">
        <v>-3853.3</v>
      </c>
      <c r="E88" s="22"/>
      <c r="F88" s="86">
        <v>18578.3</v>
      </c>
      <c r="G88" s="86">
        <v>-2854.9</v>
      </c>
      <c r="H88" s="22"/>
      <c r="I88" s="22"/>
    </row>
    <row r="89" spans="1:9" s="26" customFormat="1" ht="18">
      <c r="A89" s="28" t="s">
        <v>36</v>
      </c>
      <c r="B89" s="28"/>
      <c r="C89" s="31">
        <f>SUM(C85:C88)</f>
        <v>21450.2</v>
      </c>
      <c r="D89" s="31">
        <f>SUM(D85:D88)</f>
        <v>-3853.3</v>
      </c>
      <c r="E89" s="22"/>
      <c r="F89" s="31">
        <f>SUM(F85:F88)</f>
        <v>18578.3</v>
      </c>
      <c r="G89" s="31">
        <f>SUM(G85:G88)</f>
        <v>-2854.9</v>
      </c>
      <c r="H89" s="22"/>
      <c r="I89" s="22"/>
    </row>
    <row r="90" spans="1:9" s="26" customFormat="1" ht="18">
      <c r="A90" s="32"/>
      <c r="B90" s="32"/>
      <c r="C90" s="33"/>
      <c r="D90" s="33"/>
      <c r="E90" s="23"/>
      <c r="F90" s="33"/>
      <c r="G90" s="33"/>
      <c r="H90" s="23"/>
      <c r="I90" s="23"/>
    </row>
    <row r="91" spans="1:9" s="26" customFormat="1" ht="18">
      <c r="A91" s="17"/>
      <c r="B91" s="17"/>
      <c r="C91" s="17"/>
      <c r="D91" s="17"/>
      <c r="E91" s="18"/>
      <c r="F91" s="17"/>
      <c r="G91" s="17"/>
      <c r="H91" s="18"/>
      <c r="I91" s="18"/>
    </row>
    <row r="92" spans="1:8" s="26" customFormat="1" ht="17.25">
      <c r="A92" s="17"/>
      <c r="B92" s="17"/>
      <c r="C92" s="17"/>
      <c r="D92" s="127"/>
      <c r="E92" s="128"/>
      <c r="F92" s="17"/>
      <c r="G92" s="127"/>
      <c r="H92" s="128"/>
    </row>
    <row r="93" spans="1:9" s="26" customFormat="1" ht="17.25">
      <c r="A93" s="32"/>
      <c r="B93" s="32"/>
      <c r="C93" s="33"/>
      <c r="D93" s="33"/>
      <c r="E93" s="36"/>
      <c r="F93" s="33"/>
      <c r="G93" s="33"/>
      <c r="H93" s="36"/>
      <c r="I93" s="36"/>
    </row>
    <row r="94" spans="1:9" s="26" customFormat="1" ht="18">
      <c r="A94" s="32"/>
      <c r="B94" s="32"/>
      <c r="C94" s="25"/>
      <c r="D94" s="25"/>
      <c r="E94" s="35"/>
      <c r="F94" s="25"/>
      <c r="G94" s="25"/>
      <c r="H94" s="35"/>
      <c r="I94" s="35"/>
    </row>
    <row r="95" spans="1:9" s="26" customFormat="1" ht="18">
      <c r="A95" s="25"/>
      <c r="B95" s="25"/>
      <c r="C95" s="34"/>
      <c r="D95" s="34"/>
      <c r="E95" s="37"/>
      <c r="F95" s="34"/>
      <c r="G95" s="34"/>
      <c r="H95" s="37"/>
      <c r="I95" s="37"/>
    </row>
    <row r="96" spans="3:9" s="26" customFormat="1" ht="13.5">
      <c r="C96" s="38"/>
      <c r="D96" s="38"/>
      <c r="E96" s="39"/>
      <c r="F96" s="38"/>
      <c r="G96" s="38"/>
      <c r="H96" s="39"/>
      <c r="I96" s="39"/>
    </row>
    <row r="97" s="26" customFormat="1" ht="12.75"/>
    <row r="98" s="26" customFormat="1" ht="12.75"/>
    <row r="99" spans="5:9" s="26" customFormat="1" ht="12.75">
      <c r="E99" s="40"/>
      <c r="H99" s="40"/>
      <c r="I99" s="40"/>
    </row>
    <row r="100" spans="5:9" s="26" customFormat="1" ht="12.75">
      <c r="E100" s="40"/>
      <c r="H100" s="40"/>
      <c r="I100" s="40"/>
    </row>
    <row r="101" spans="5:9" s="26" customFormat="1" ht="12.75">
      <c r="E101" s="40"/>
      <c r="H101" s="40"/>
      <c r="I101" s="40"/>
    </row>
    <row r="102" spans="5:9" s="26" customFormat="1" ht="12.75">
      <c r="E102" s="40"/>
      <c r="H102" s="40"/>
      <c r="I102" s="40"/>
    </row>
    <row r="103" spans="5:9" s="26" customFormat="1" ht="12.75">
      <c r="E103" s="40"/>
      <c r="H103" s="40"/>
      <c r="I103" s="40"/>
    </row>
    <row r="104" spans="5:9" s="26" customFormat="1" ht="12.75">
      <c r="E104" s="40"/>
      <c r="H104" s="40"/>
      <c r="I104" s="40"/>
    </row>
    <row r="105" spans="5:9" s="26" customFormat="1" ht="12.75">
      <c r="E105" s="40"/>
      <c r="H105" s="40"/>
      <c r="I105" s="40"/>
    </row>
    <row r="106" spans="5:9" s="26" customFormat="1" ht="12.75">
      <c r="E106" s="40"/>
      <c r="H106" s="40"/>
      <c r="I106" s="40"/>
    </row>
    <row r="107" spans="5:9" s="26" customFormat="1" ht="12.75">
      <c r="E107" s="40"/>
      <c r="H107" s="40"/>
      <c r="I107" s="40"/>
    </row>
    <row r="108" spans="5:9" s="26" customFormat="1" ht="12.75">
      <c r="E108" s="40"/>
      <c r="H108" s="40"/>
      <c r="I108" s="40"/>
    </row>
    <row r="109" spans="5:9" s="26" customFormat="1" ht="12.75">
      <c r="E109" s="40"/>
      <c r="H109" s="40"/>
      <c r="I109" s="40"/>
    </row>
    <row r="110" spans="5:9" s="26" customFormat="1" ht="12.75">
      <c r="E110" s="40"/>
      <c r="H110" s="40"/>
      <c r="I110" s="40"/>
    </row>
    <row r="111" spans="5:9" s="26" customFormat="1" ht="12.75">
      <c r="E111" s="40"/>
      <c r="H111" s="40"/>
      <c r="I111" s="40"/>
    </row>
    <row r="112" spans="5:9" s="26" customFormat="1" ht="12.75">
      <c r="E112" s="40"/>
      <c r="H112" s="40"/>
      <c r="I112" s="40"/>
    </row>
    <row r="113" spans="5:9" s="26" customFormat="1" ht="12.75">
      <c r="E113" s="40"/>
      <c r="H113" s="40"/>
      <c r="I113" s="40"/>
    </row>
    <row r="114" spans="5:9" s="26" customFormat="1" ht="12.75">
      <c r="E114" s="40"/>
      <c r="H114" s="40"/>
      <c r="I114" s="40"/>
    </row>
    <row r="115" spans="5:9" s="26" customFormat="1" ht="12.75">
      <c r="E115" s="40"/>
      <c r="H115" s="40"/>
      <c r="I115" s="40"/>
    </row>
    <row r="116" spans="5:9" s="26" customFormat="1" ht="12.75">
      <c r="E116" s="40"/>
      <c r="H116" s="40"/>
      <c r="I116" s="40"/>
    </row>
    <row r="117" spans="5:9" s="26" customFormat="1" ht="12.75">
      <c r="E117" s="40"/>
      <c r="H117" s="40"/>
      <c r="I117" s="40"/>
    </row>
    <row r="118" spans="5:9" s="26" customFormat="1" ht="12.75">
      <c r="E118" s="40"/>
      <c r="H118" s="40"/>
      <c r="I118" s="40"/>
    </row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s="26" customFormat="1" ht="12.75">
      <c r="E154" s="40"/>
      <c r="H154" s="40"/>
      <c r="I154" s="40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</sheetData>
  <sheetProtection/>
  <mergeCells count="11">
    <mergeCell ref="F3:H3"/>
    <mergeCell ref="I3:I4"/>
    <mergeCell ref="A5:I5"/>
    <mergeCell ref="D92:E92"/>
    <mergeCell ref="A1:I1"/>
    <mergeCell ref="A84:H84"/>
    <mergeCell ref="G92:H92"/>
    <mergeCell ref="A3:A4"/>
    <mergeCell ref="B3:B4"/>
    <mergeCell ref="A46:I46"/>
    <mergeCell ref="C3:E3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user</cp:lastModifiedBy>
  <cp:lastPrinted>2022-04-05T11:42:25Z</cp:lastPrinted>
  <dcterms:created xsi:type="dcterms:W3CDTF">2007-08-15T11:05:38Z</dcterms:created>
  <dcterms:modified xsi:type="dcterms:W3CDTF">2022-04-06T12:37:27Z</dcterms:modified>
  <cp:category/>
  <cp:version/>
  <cp:contentType/>
  <cp:contentStatus/>
</cp:coreProperties>
</file>