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601" activeTab="0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бюджет'!$A$1:$I$115</definedName>
    <definedName name="_xlnm.Print_Area" localSheetId="1">'районный бюджет'!$A$1:$I$106</definedName>
  </definedNames>
  <calcPr fullCalcOnLoad="1"/>
</workbook>
</file>

<file path=xl/sharedStrings.xml><?xml version="1.0" encoding="utf-8"?>
<sst xmlns="http://schemas.openxmlformats.org/spreadsheetml/2006/main" count="599" uniqueCount="236">
  <si>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</si>
  <si>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</si>
  <si>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</si>
  <si>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</si>
  <si>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</si>
  <si>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</si>
  <si>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</si>
  <si>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</si>
  <si>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</si>
  <si>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</si>
  <si>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</si>
  <si>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</si>
  <si>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</si>
  <si>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</si>
  <si>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</si>
  <si>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</si>
  <si>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</si>
  <si>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</si>
  <si>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</si>
  <si>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</si>
  <si>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</si>
  <si>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</si>
  <si>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</si>
  <si>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</si>
  <si>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</si>
  <si>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</si>
  <si>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</si>
  <si>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</si>
  <si>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</si>
  <si>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</si>
  <si>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</si>
  <si>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</si>
  <si>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</si>
  <si>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</si>
  <si>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</si>
  <si>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</si>
  <si>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</si>
  <si>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</si>
  <si>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</si>
  <si>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</si>
  <si>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</si>
  <si>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</si>
  <si>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</si>
  <si>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</si>
  <si>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</si>
  <si>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Результат исполнения бюджета дефицит "-", профицит "+")</t>
  </si>
  <si>
    <t>Исполнено, %</t>
  </si>
  <si>
    <t>Плановые назначения (тыс. рублей)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</si>
  <si>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</si>
  <si>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</si>
  <si>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</si>
  <si>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</si>
  <si>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</si>
  <si>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</si>
  <si>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</si>
  <si>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</si>
  <si>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</si>
  <si>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</si>
  <si>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</si>
  <si>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</si>
  <si>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</si>
  <si>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</si>
  <si>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</si>
  <si>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</si>
  <si>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</si>
  <si>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</si>
  <si>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</si>
  <si>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</si>
  <si>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</si>
  <si>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</si>
  <si>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</si>
  <si>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</si>
  <si>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</si>
  <si>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</si>
  <si>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</si>
  <si>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</si>
  <si>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</si>
  <si>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</si>
  <si>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</si>
  <si>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</si>
  <si>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</si>
  <si>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</si>
  <si>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</si>
  <si>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</si>
  <si>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</si>
  <si>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</si>
  <si>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</si>
  <si>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</si>
  <si>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</si>
  <si>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</si>
  <si>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</si>
  <si>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</si>
  <si>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</si>
  <si>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</si>
  <si>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</si>
  <si>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</si>
  <si>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</si>
  <si>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</si>
  <si>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</si>
  <si>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</si>
  <si>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</si>
  <si>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</si>
  <si>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</si>
  <si>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</si>
  <si>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</si>
  <si>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</si>
  <si>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</si>
  <si>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</si>
  <si>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</si>
  <si>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</si>
  <si>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</si>
  <si>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</si>
  <si>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</si>
  <si>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</si>
  <si>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</si>
  <si>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</si>
  <si>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</si>
  <si>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</si>
  <si>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</si>
  <si>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</si>
  <si>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</si>
  <si>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</si>
  <si>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</si>
  <si>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</si>
  <si>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</si>
  <si>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</si>
  <si>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</si>
  <si>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</si>
  <si>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21800000000000000</t>
  </si>
  <si>
    <t>21900000000000000</t>
  </si>
  <si>
    <t>Наименование кода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</si>
  <si>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</si>
  <si>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</si>
  <si>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</si>
  <si>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</si>
  <si>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</si>
  <si>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</si>
  <si>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</si>
  <si>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</si>
  <si>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</si>
  <si>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</si>
  <si>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</si>
  <si>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</si>
  <si>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</si>
  <si>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</si>
  <si>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</si>
  <si>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</si>
  <si>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</si>
  <si>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</si>
  <si>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</si>
  <si>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</si>
  <si>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</si>
  <si>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</si>
  <si>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</si>
  <si>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</si>
  <si>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</si>
  <si>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</si>
  <si>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</si>
  <si>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</si>
  <si>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</si>
  <si>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</si>
  <si>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</si>
  <si>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</si>
  <si>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</si>
  <si>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</si>
  <si>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</si>
  <si>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</si>
  <si>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</si>
  <si>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</si>
  <si>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</si>
  <si>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</si>
  <si>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</si>
  <si>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</si>
  <si>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</si>
  <si>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</si>
  <si>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</si>
  <si>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</si>
  <si>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</si>
  <si>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</si>
  <si>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</si>
  <si>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</si>
  <si>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</si>
  <si>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</si>
  <si>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</si>
  <si>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</si>
  <si>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</si>
  <si>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</si>
  <si>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</si>
  <si>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</si>
  <si>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</si>
  <si>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</si>
  <si>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</si>
  <si>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0703</t>
  </si>
  <si>
    <t>Физическая культура</t>
  </si>
  <si>
    <t>0705</t>
  </si>
  <si>
    <t>Профессиональная подготовка, переподготовка и повышение квалификации</t>
  </si>
  <si>
    <t>20400000000000000</t>
  </si>
  <si>
    <t>20210000000000000</t>
  </si>
  <si>
    <t>20220000000000000</t>
  </si>
  <si>
    <t>20230000000000000</t>
  </si>
  <si>
    <t>20240000000000000</t>
  </si>
  <si>
    <t>Субвенция</t>
  </si>
  <si>
    <t>Субсидия</t>
  </si>
  <si>
    <t>2020 год</t>
  </si>
  <si>
    <t>Административные штрафы, установленные Кодексом РФ об административных правонарушениях</t>
  </si>
  <si>
    <t xml:space="preserve"> 1 16 01000 00 0000 000</t>
  </si>
  <si>
    <t>Платежи в целях возмещения причиненного ущерба (убытков)</t>
  </si>
  <si>
    <t xml:space="preserve"> 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</si>
  <si>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</si>
  <si>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1 16 10000 00 0000 000</t>
  </si>
  <si>
    <t>Налоги на прибыль, доходы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</si>
  <si>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</si>
  <si>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</si>
  <si>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</si>
  <si>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 1 16 02000 00 0000 000</t>
  </si>
  <si>
    <t>Административные штрафы, установленные законами субъектов РФ об административных правонарушениях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</si>
  <si>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</si>
  <si>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Источники внутреннего финансирования дефицита бюджета муниципальных образований</t>
  </si>
  <si>
    <t>Источники внутреннего финансирования дефицита консолидированного бюджета</t>
  </si>
  <si>
    <t>Судебная система</t>
  </si>
  <si>
    <t>0105</t>
  </si>
  <si>
    <t>2021 год</t>
  </si>
  <si>
    <t>Транспортный налог</t>
  </si>
  <si>
    <t>1 06 06040 00 0000 000</t>
  </si>
  <si>
    <t>Платежи, уплачиваемые в целях возмещения вреда</t>
  </si>
  <si>
    <t xml:space="preserve"> 1 1611000 00 0000 000</t>
  </si>
  <si>
    <t>1 17 05000 00 0000 000</t>
  </si>
  <si>
    <t>Инициативные платежи</t>
  </si>
  <si>
    <t>1 17 15000 00 0000 000</t>
  </si>
  <si>
    <t xml:space="preserve"> 1 16 11000 00 0000 000</t>
  </si>
  <si>
    <t>Сведения об исполнении консолидированного бюджета Балашовского муниципального района за  2021 год</t>
  </si>
  <si>
    <t>Исполнено за 2020 г. (тыс. рублей)</t>
  </si>
  <si>
    <t>Исполнено за 2021г (тыс. рублей)</t>
  </si>
  <si>
    <t>Сведения об исполнении районного бюджета Балашовского муниципального района  за   2021 год</t>
  </si>
  <si>
    <t>темп роста % 2021г.к 2020г.</t>
  </si>
  <si>
    <t>Сведения об исполнении бюджетов муниципальных образований Балашовского муниципального района  за 2021 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</si>
</sst>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59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6" fillId="33" borderId="10" xfId="0" applyNumberFormat="1" applyFont="1" applyFill="1" applyBorder="1" applyAlignment="1">
      <alignment vertical="center" wrapText="1"/>
    </xf>
    <xf numFmtId="4" fontId="17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172" fontId="4" fillId="0" borderId="12" xfId="53" applyNumberFormat="1" applyFont="1" applyFill="1" applyBorder="1" applyAlignment="1" applyProtection="1">
      <alignment horizontal="center" vertical="center"/>
      <protection hidden="1"/>
    </xf>
    <xf numFmtId="173" fontId="4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Border="1" applyAlignment="1" applyProtection="1">
      <alignment horizontal="center" vertical="center"/>
      <protection hidden="1"/>
    </xf>
    <xf numFmtId="172" fontId="3" fillId="33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172" fontId="4" fillId="0" borderId="11" xfId="54" applyNumberFormat="1" applyFont="1" applyBorder="1" applyAlignment="1" applyProtection="1">
      <alignment horizontal="center" vertical="center"/>
      <protection hidden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1" xfId="53" applyNumberFormat="1" applyFont="1" applyBorder="1" applyAlignment="1" applyProtection="1">
      <alignment horizontal="center" vertical="center"/>
      <protection hidden="1"/>
    </xf>
    <xf numFmtId="172" fontId="4" fillId="0" borderId="12" xfId="53" applyNumberFormat="1" applyFont="1" applyBorder="1" applyAlignment="1" applyProtection="1">
      <alignment horizontal="center" vertical="center"/>
      <protection hidden="1"/>
    </xf>
    <xf numFmtId="172" fontId="4" fillId="0" borderId="10" xfId="53" applyNumberFormat="1" applyFont="1" applyBorder="1" applyAlignment="1" applyProtection="1">
      <alignment horizontal="center" vertical="center"/>
      <protection hidden="1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3" fontId="4" fillId="0" borderId="12" xfId="53" applyNumberFormat="1" applyFont="1" applyBorder="1" applyAlignment="1" applyProtection="1">
      <alignment horizontal="center" vertical="center"/>
      <protection hidden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tabSelected="1" zoomScale="70" zoomScaleNormal="70" zoomScaleSheetLayoutView="75" zoomScalePageLayoutView="0" workbookViewId="0" topLeftCell="A106">
      <selection activeCell="G110" sqref="G110:G111"/>
    </sheetView>
  </sheetViews>
  <sheetFormatPr defaultColWidth="9.125" defaultRowHeight="12.75"/>
  <cols>
    <col min="1" max="1" width="45.625" style="3" customWidth="1"/>
    <col min="2" max="2" width="25.50390625" style="3" customWidth="1"/>
    <col min="3" max="3" width="20.50390625" style="3" customWidth="1"/>
    <col min="4" max="4" width="15.875" style="3" customWidth="1"/>
    <col min="5" max="5" width="12.50390625" style="3" customWidth="1"/>
    <col min="6" max="6" width="17.625" style="3" customWidth="1"/>
    <col min="7" max="7" width="15.875" style="3" customWidth="1"/>
    <col min="8" max="8" width="12.50390625" style="3" customWidth="1"/>
    <col min="9" max="9" width="13.625" style="3" customWidth="1"/>
    <col min="10" max="10" width="9.375" style="3" bestFit="1" customWidth="1"/>
    <col min="11" max="16384" width="9.125" style="3" customWidth="1"/>
  </cols>
  <sheetData>
    <row r="1" spans="1:13" ht="20.25">
      <c r="A1" s="134" t="s">
        <v>230</v>
      </c>
      <c r="B1" s="134"/>
      <c r="C1" s="134"/>
      <c r="D1" s="134"/>
      <c r="E1" s="134"/>
      <c r="F1" s="134"/>
      <c r="G1" s="134"/>
      <c r="H1" s="134"/>
      <c r="I1" s="135"/>
      <c r="J1" s="8"/>
      <c r="K1" s="8"/>
      <c r="L1" s="8"/>
      <c r="M1" s="8"/>
    </row>
    <row r="2" spans="1:9" ht="17.25">
      <c r="A2" s="9"/>
      <c r="B2" s="9"/>
      <c r="C2" s="9"/>
      <c r="D2" s="9"/>
      <c r="E2" s="9"/>
      <c r="F2" s="9"/>
      <c r="G2" s="9"/>
      <c r="H2" s="9"/>
      <c r="I2" s="9"/>
    </row>
    <row r="3" spans="1:9" ht="17.25">
      <c r="A3" s="9"/>
      <c r="B3" s="9"/>
      <c r="C3" s="9"/>
      <c r="D3" s="9"/>
      <c r="E3" s="9"/>
      <c r="F3" s="9"/>
      <c r="G3" s="9"/>
      <c r="H3" s="9"/>
      <c r="I3" s="9"/>
    </row>
    <row r="4" spans="1:9" ht="15">
      <c r="A4" s="128" t="s">
        <v>48</v>
      </c>
      <c r="B4" s="128" t="s">
        <v>49</v>
      </c>
      <c r="C4" s="136" t="s">
        <v>203</v>
      </c>
      <c r="D4" s="137"/>
      <c r="E4" s="137"/>
      <c r="F4" s="136" t="s">
        <v>221</v>
      </c>
      <c r="G4" s="137"/>
      <c r="H4" s="137"/>
      <c r="I4" s="139" t="s">
        <v>234</v>
      </c>
    </row>
    <row r="5" spans="1:9" ht="46.5">
      <c r="A5" s="138"/>
      <c r="B5" s="129"/>
      <c r="C5" s="21" t="s">
        <v>47</v>
      </c>
      <c r="D5" s="21" t="s">
        <v>231</v>
      </c>
      <c r="E5" s="21" t="s">
        <v>46</v>
      </c>
      <c r="F5" s="21" t="s">
        <v>47</v>
      </c>
      <c r="G5" s="21" t="s">
        <v>232</v>
      </c>
      <c r="H5" s="21" t="s">
        <v>46</v>
      </c>
      <c r="I5" s="129"/>
    </row>
    <row r="6" spans="1:9" ht="17.25">
      <c r="A6" s="130" t="s">
        <v>0</v>
      </c>
      <c r="B6" s="130"/>
      <c r="C6" s="130"/>
      <c r="D6" s="130"/>
      <c r="E6" s="130"/>
      <c r="F6" s="130"/>
      <c r="G6" s="130"/>
      <c r="H6" s="130"/>
      <c r="I6" s="131"/>
    </row>
    <row r="7" spans="1:9" s="72" customFormat="1" ht="18">
      <c r="A7" s="71" t="s">
        <v>15</v>
      </c>
      <c r="B7" s="96" t="s">
        <v>136</v>
      </c>
      <c r="C7" s="83">
        <f>C8+C10+C12+C16+C20+C24+C28+C30+C36+C33+C38+C44</f>
        <v>751078.5000000001</v>
      </c>
      <c r="D7" s="83">
        <f>D8+D10+D12+D16+D20+D24+D28+D30+D36+D33+D38+D44</f>
        <v>733204.5</v>
      </c>
      <c r="E7" s="83">
        <f>SUM(D7/C7*100)</f>
        <v>97.62022212059057</v>
      </c>
      <c r="F7" s="83">
        <f>F8+F10+F12+F16+F20+F24+F28+F30+F36+F33+F38+F44</f>
        <v>1017909</v>
      </c>
      <c r="G7" s="83">
        <f>G8+G10+G12+G16+G20+G24+G28+G30+G36+G33+G38+G44</f>
        <v>866380.4999999999</v>
      </c>
      <c r="H7" s="83">
        <f>SUM(G7/F7*100)</f>
        <v>85.1137478890549</v>
      </c>
      <c r="I7" s="83">
        <f>G7/D7%</f>
        <v>118.16355464266789</v>
      </c>
    </row>
    <row r="8" spans="1:9" s="72" customFormat="1" ht="18">
      <c r="A8" s="71" t="s">
        <v>210</v>
      </c>
      <c r="B8" s="96" t="s">
        <v>137</v>
      </c>
      <c r="C8" s="114">
        <f aca="true" t="shared" si="0" ref="C8:I8">C9</f>
        <v>359214.8</v>
      </c>
      <c r="D8" s="114">
        <f t="shared" si="0"/>
        <v>360299.4</v>
      </c>
      <c r="E8" s="83">
        <f t="shared" si="0"/>
        <v>100.30193633447175</v>
      </c>
      <c r="F8" s="114">
        <f t="shared" si="0"/>
        <v>400224.8</v>
      </c>
      <c r="G8" s="114">
        <f t="shared" si="0"/>
        <v>358499</v>
      </c>
      <c r="H8" s="83">
        <f t="shared" si="0"/>
        <v>89.57440918203969</v>
      </c>
      <c r="I8" s="83">
        <f t="shared" si="0"/>
        <v>99.5003044690055</v>
      </c>
    </row>
    <row r="9" spans="1:9" s="26" customFormat="1" ht="18">
      <c r="A9" s="30" t="s">
        <v>3</v>
      </c>
      <c r="B9" s="97" t="s">
        <v>138</v>
      </c>
      <c r="C9" s="52">
        <v>359214.8</v>
      </c>
      <c r="D9" s="52">
        <v>360299.4</v>
      </c>
      <c r="E9" s="22">
        <f aca="true" t="shared" si="1" ref="E9:E18">SUM(D9/C9*100)</f>
        <v>100.30193633447175</v>
      </c>
      <c r="F9" s="52">
        <v>400224.8</v>
      </c>
      <c r="G9" s="52">
        <v>358499</v>
      </c>
      <c r="H9" s="22">
        <f aca="true" t="shared" si="2" ref="H9:H47">SUM(G9/F9*100)</f>
        <v>89.57440918203969</v>
      </c>
      <c r="I9" s="22">
        <f>G9/D9%</f>
        <v>99.5003044690055</v>
      </c>
    </row>
    <row r="10" spans="1:9" s="74" customFormat="1" ht="54">
      <c r="A10" s="29" t="s">
        <v>139</v>
      </c>
      <c r="B10" s="98" t="s">
        <v>140</v>
      </c>
      <c r="C10" s="114">
        <f>C11</f>
        <v>38688.4</v>
      </c>
      <c r="D10" s="114">
        <f>D11</f>
        <v>35347.8</v>
      </c>
      <c r="E10" s="83">
        <f t="shared" si="1"/>
        <v>91.36537049865076</v>
      </c>
      <c r="F10" s="114">
        <f>F11</f>
        <v>39934.9</v>
      </c>
      <c r="G10" s="114">
        <f>G11</f>
        <v>40703</v>
      </c>
      <c r="H10" s="83">
        <f t="shared" si="2"/>
        <v>101.92338030144059</v>
      </c>
      <c r="I10" s="83">
        <f aca="true" t="shared" si="3" ref="I10:I47">G10/D10%</f>
        <v>115.15002348095213</v>
      </c>
    </row>
    <row r="11" spans="1:9" s="26" customFormat="1" ht="54">
      <c r="A11" s="75" t="s">
        <v>185</v>
      </c>
      <c r="B11" s="97" t="s">
        <v>141</v>
      </c>
      <c r="C11" s="52">
        <v>38688.4</v>
      </c>
      <c r="D11" s="52">
        <v>35347.8</v>
      </c>
      <c r="E11" s="22">
        <f t="shared" si="1"/>
        <v>91.36537049865076</v>
      </c>
      <c r="F11" s="52">
        <v>39934.9</v>
      </c>
      <c r="G11" s="52">
        <v>40703</v>
      </c>
      <c r="H11" s="22">
        <f t="shared" si="2"/>
        <v>101.92338030144059</v>
      </c>
      <c r="I11" s="22">
        <f t="shared" si="3"/>
        <v>115.15002348095213</v>
      </c>
    </row>
    <row r="12" spans="1:9" s="74" customFormat="1" ht="18">
      <c r="A12" s="29" t="s">
        <v>142</v>
      </c>
      <c r="B12" s="98" t="s">
        <v>143</v>
      </c>
      <c r="C12" s="114">
        <f>SUM(C13:C15)</f>
        <v>49293.5</v>
      </c>
      <c r="D12" s="114">
        <f>SUM(D13:D15)</f>
        <v>49605.8</v>
      </c>
      <c r="E12" s="83">
        <f t="shared" si="1"/>
        <v>100.6335520910465</v>
      </c>
      <c r="F12" s="114">
        <f>SUM(F13:F15)</f>
        <v>49184.5</v>
      </c>
      <c r="G12" s="114">
        <f>SUM(G13:G15)</f>
        <v>54912.6</v>
      </c>
      <c r="H12" s="83">
        <f t="shared" si="2"/>
        <v>111.64614868505322</v>
      </c>
      <c r="I12" s="83">
        <f t="shared" si="3"/>
        <v>110.69794257929514</v>
      </c>
    </row>
    <row r="13" spans="1:9" s="26" customFormat="1" ht="18">
      <c r="A13" s="30" t="s">
        <v>9</v>
      </c>
      <c r="B13" s="97" t="s">
        <v>144</v>
      </c>
      <c r="C13" s="52">
        <v>28428</v>
      </c>
      <c r="D13" s="52">
        <v>27365.3</v>
      </c>
      <c r="E13" s="22">
        <f t="shared" si="1"/>
        <v>96.26178415646545</v>
      </c>
      <c r="F13" s="52">
        <v>7020</v>
      </c>
      <c r="G13" s="52">
        <v>7027.7</v>
      </c>
      <c r="H13" s="22">
        <f t="shared" si="2"/>
        <v>100.1096866096866</v>
      </c>
      <c r="I13" s="22">
        <f t="shared" si="3"/>
        <v>25.681063244327667</v>
      </c>
    </row>
    <row r="14" spans="1:9" s="26" customFormat="1" ht="18">
      <c r="A14" s="30" t="s">
        <v>16</v>
      </c>
      <c r="B14" s="97" t="s">
        <v>145</v>
      </c>
      <c r="C14" s="52">
        <v>18186.5</v>
      </c>
      <c r="D14" s="52">
        <v>19724.5</v>
      </c>
      <c r="E14" s="22">
        <f t="shared" si="1"/>
        <v>108.45682236824017</v>
      </c>
      <c r="F14" s="52">
        <v>30117.5</v>
      </c>
      <c r="G14" s="52">
        <v>35731.8</v>
      </c>
      <c r="H14" s="22">
        <f t="shared" si="2"/>
        <v>118.64132149082761</v>
      </c>
      <c r="I14" s="22">
        <f t="shared" si="3"/>
        <v>181.15440188597938</v>
      </c>
    </row>
    <row r="15" spans="1:9" s="26" customFormat="1" ht="54">
      <c r="A15" s="30" t="s">
        <v>39</v>
      </c>
      <c r="B15" s="97" t="s">
        <v>146</v>
      </c>
      <c r="C15" s="52">
        <v>2679</v>
      </c>
      <c r="D15" s="52">
        <v>2516</v>
      </c>
      <c r="E15" s="22">
        <f t="shared" si="1"/>
        <v>93.91564016424039</v>
      </c>
      <c r="F15" s="52">
        <v>12047</v>
      </c>
      <c r="G15" s="52">
        <v>12153.1</v>
      </c>
      <c r="H15" s="22">
        <f t="shared" si="2"/>
        <v>100.8807171910019</v>
      </c>
      <c r="I15" s="22">
        <f t="shared" si="3"/>
        <v>483.03259141494436</v>
      </c>
    </row>
    <row r="16" spans="1:9" s="74" customFormat="1" ht="18">
      <c r="A16" s="29" t="s">
        <v>147</v>
      </c>
      <c r="B16" s="98" t="s">
        <v>148</v>
      </c>
      <c r="C16" s="114">
        <f>SUM(C17:C18)</f>
        <v>81242.7</v>
      </c>
      <c r="D16" s="114">
        <f>SUM(D17:D18)</f>
        <v>80744.2</v>
      </c>
      <c r="E16" s="31">
        <f t="shared" si="1"/>
        <v>99.3864064094374</v>
      </c>
      <c r="F16" s="114">
        <f>SUM(F17:F19)</f>
        <v>185883.3</v>
      </c>
      <c r="G16" s="114">
        <f>SUM(G17:G19)</f>
        <v>170220.8</v>
      </c>
      <c r="H16" s="31">
        <f t="shared" si="2"/>
        <v>91.57401444885043</v>
      </c>
      <c r="I16" s="31">
        <f t="shared" si="3"/>
        <v>210.81489444443068</v>
      </c>
    </row>
    <row r="17" spans="1:9" s="26" customFormat="1" ht="18">
      <c r="A17" s="30" t="s">
        <v>44</v>
      </c>
      <c r="B17" s="97" t="s">
        <v>149</v>
      </c>
      <c r="C17" s="52">
        <v>33103.5</v>
      </c>
      <c r="D17" s="52">
        <v>29847.8</v>
      </c>
      <c r="E17" s="22">
        <f t="shared" si="1"/>
        <v>90.16508828371622</v>
      </c>
      <c r="F17" s="52">
        <v>41919.5</v>
      </c>
      <c r="G17" s="52">
        <v>29741</v>
      </c>
      <c r="H17" s="22">
        <f t="shared" si="2"/>
        <v>70.94788821431554</v>
      </c>
      <c r="I17" s="22">
        <f t="shared" si="3"/>
        <v>99.64218468362827</v>
      </c>
    </row>
    <row r="18" spans="1:9" s="26" customFormat="1" ht="18">
      <c r="A18" s="30" t="s">
        <v>5</v>
      </c>
      <c r="B18" s="97" t="s">
        <v>150</v>
      </c>
      <c r="C18" s="52">
        <v>48139.2</v>
      </c>
      <c r="D18" s="52">
        <v>50896.4</v>
      </c>
      <c r="E18" s="22">
        <f t="shared" si="1"/>
        <v>105.72755675208563</v>
      </c>
      <c r="F18" s="52">
        <v>56429</v>
      </c>
      <c r="G18" s="52">
        <v>48212.5</v>
      </c>
      <c r="H18" s="22">
        <f t="shared" si="2"/>
        <v>85.43922451221889</v>
      </c>
      <c r="I18" s="22">
        <f t="shared" si="3"/>
        <v>94.72673902279925</v>
      </c>
    </row>
    <row r="19" spans="1:9" ht="18">
      <c r="A19" s="10" t="s">
        <v>222</v>
      </c>
      <c r="B19" s="97" t="s">
        <v>223</v>
      </c>
      <c r="C19" s="114"/>
      <c r="D19" s="114"/>
      <c r="E19" s="52"/>
      <c r="F19" s="52">
        <v>87534.8</v>
      </c>
      <c r="G19" s="52">
        <v>92267.3</v>
      </c>
      <c r="H19" s="52">
        <f>SUM(G19/F19*100)</f>
        <v>105.40642121761859</v>
      </c>
      <c r="I19" s="52" t="e">
        <f>G19/D19%</f>
        <v>#DIV/0!</v>
      </c>
    </row>
    <row r="20" spans="1:9" s="74" customFormat="1" ht="18">
      <c r="A20" s="29" t="s">
        <v>4</v>
      </c>
      <c r="B20" s="98" t="s">
        <v>151</v>
      </c>
      <c r="C20" s="114">
        <f>SUM(C21:C23)</f>
        <v>12090.8</v>
      </c>
      <c r="D20" s="114">
        <f>SUM(D21:D23)</f>
        <v>12088.9</v>
      </c>
      <c r="E20" s="83">
        <f>SUM(D20/C20*100)</f>
        <v>99.9842855725014</v>
      </c>
      <c r="F20" s="114">
        <f>SUM(F21:F23)</f>
        <v>11337.4</v>
      </c>
      <c r="G20" s="114">
        <f>SUM(G21:G23)</f>
        <v>11339</v>
      </c>
      <c r="H20" s="83">
        <f>SUM(G20/F20*100)</f>
        <v>100.01411258313193</v>
      </c>
      <c r="I20" s="83">
        <f>G20/D20%</f>
        <v>93.79678878971619</v>
      </c>
    </row>
    <row r="21" spans="1:9" s="26" customFormat="1" ht="54">
      <c r="A21" s="75" t="s">
        <v>186</v>
      </c>
      <c r="B21" s="97" t="s">
        <v>152</v>
      </c>
      <c r="C21" s="52">
        <v>12009.9</v>
      </c>
      <c r="D21" s="52">
        <v>12009.8</v>
      </c>
      <c r="E21" s="22">
        <f>SUM(D21/C21*100)</f>
        <v>99.99916735359994</v>
      </c>
      <c r="F21" s="52">
        <v>11207.3</v>
      </c>
      <c r="G21" s="52">
        <v>11223.8</v>
      </c>
      <c r="H21" s="22">
        <f t="shared" si="2"/>
        <v>100.14722546911388</v>
      </c>
      <c r="I21" s="22">
        <f t="shared" si="3"/>
        <v>93.45534480174524</v>
      </c>
    </row>
    <row r="22" spans="1:9" s="26" customFormat="1" ht="90">
      <c r="A22" s="75" t="s">
        <v>187</v>
      </c>
      <c r="B22" s="97" t="s">
        <v>153</v>
      </c>
      <c r="C22" s="52">
        <v>35.9</v>
      </c>
      <c r="D22" s="52">
        <v>34.1</v>
      </c>
      <c r="E22" s="22">
        <f>SUM(D22/C22*100)</f>
        <v>94.98607242339834</v>
      </c>
      <c r="F22" s="52">
        <v>60.1</v>
      </c>
      <c r="G22" s="52">
        <v>45.2</v>
      </c>
      <c r="H22" s="22">
        <f>SUM(G22/F22*100)</f>
        <v>75.20798668885192</v>
      </c>
      <c r="I22" s="22">
        <f>G22/D22%</f>
        <v>132.55131964809385</v>
      </c>
    </row>
    <row r="23" spans="1:9" s="26" customFormat="1" ht="54">
      <c r="A23" s="75" t="s">
        <v>188</v>
      </c>
      <c r="B23" s="97" t="s">
        <v>189</v>
      </c>
      <c r="C23" s="52">
        <v>45</v>
      </c>
      <c r="D23" s="52">
        <v>45</v>
      </c>
      <c r="E23" s="22"/>
      <c r="F23" s="52">
        <v>70</v>
      </c>
      <c r="G23" s="52">
        <v>70</v>
      </c>
      <c r="H23" s="22"/>
      <c r="I23" s="22">
        <v>0</v>
      </c>
    </row>
    <row r="24" spans="1:9" s="74" customFormat="1" ht="36">
      <c r="A24" s="29" t="s">
        <v>10</v>
      </c>
      <c r="B24" s="98" t="s">
        <v>154</v>
      </c>
      <c r="C24" s="114">
        <f>SUM(C25:C27)</f>
        <v>23803</v>
      </c>
      <c r="D24" s="114">
        <f>SUM(D25:D27)</f>
        <v>19058.1</v>
      </c>
      <c r="E24" s="83">
        <f aca="true" t="shared" si="4" ref="E24:E30">SUM(D24/C24*100)</f>
        <v>80.06595807251186</v>
      </c>
      <c r="F24" s="114">
        <f>SUM(F25:F27)</f>
        <v>35531.3</v>
      </c>
      <c r="G24" s="114">
        <f>SUM(G25:G27)</f>
        <v>22177.4</v>
      </c>
      <c r="H24" s="83">
        <f t="shared" si="2"/>
        <v>62.41651726787367</v>
      </c>
      <c r="I24" s="83">
        <f t="shared" si="3"/>
        <v>116.36731888278476</v>
      </c>
    </row>
    <row r="25" spans="1:9" s="26" customFormat="1" ht="162">
      <c r="A25" s="75" t="s">
        <v>155</v>
      </c>
      <c r="B25" s="97" t="s">
        <v>156</v>
      </c>
      <c r="C25" s="52">
        <v>18760.9</v>
      </c>
      <c r="D25" s="52">
        <v>14011.8</v>
      </c>
      <c r="E25" s="22">
        <f t="shared" si="4"/>
        <v>74.6861824326125</v>
      </c>
      <c r="F25" s="52">
        <v>25774.3</v>
      </c>
      <c r="G25" s="52">
        <v>14724.6</v>
      </c>
      <c r="H25" s="22">
        <f t="shared" si="2"/>
        <v>57.12900059361458</v>
      </c>
      <c r="I25" s="22">
        <f t="shared" si="3"/>
        <v>105.08714083843618</v>
      </c>
    </row>
    <row r="26" spans="1:9" s="26" customFormat="1" ht="54">
      <c r="A26" s="75" t="s">
        <v>157</v>
      </c>
      <c r="B26" s="97" t="s">
        <v>158</v>
      </c>
      <c r="C26" s="52">
        <v>116.2</v>
      </c>
      <c r="D26" s="52">
        <v>116.2</v>
      </c>
      <c r="E26" s="22">
        <f t="shared" si="4"/>
        <v>100</v>
      </c>
      <c r="F26" s="52">
        <v>165</v>
      </c>
      <c r="G26" s="52">
        <v>165</v>
      </c>
      <c r="H26" s="22">
        <f>SUM(G26/F26*100)</f>
        <v>100</v>
      </c>
      <c r="I26" s="22">
        <f t="shared" si="3"/>
        <v>141.99655765920826</v>
      </c>
    </row>
    <row r="27" spans="1:9" s="26" customFormat="1" ht="162">
      <c r="A27" s="75" t="s">
        <v>159</v>
      </c>
      <c r="B27" s="97" t="s">
        <v>160</v>
      </c>
      <c r="C27" s="52">
        <v>4925.9</v>
      </c>
      <c r="D27" s="52">
        <v>4930.1</v>
      </c>
      <c r="E27" s="22">
        <f t="shared" si="4"/>
        <v>100.08526360665057</v>
      </c>
      <c r="F27" s="52">
        <v>9592</v>
      </c>
      <c r="G27" s="52">
        <v>7287.8</v>
      </c>
      <c r="H27" s="22">
        <f>SUM(G27/F27*100)</f>
        <v>75.97789824854046</v>
      </c>
      <c r="I27" s="22">
        <f>G27/D27%</f>
        <v>147.82255938013427</v>
      </c>
    </row>
    <row r="28" spans="1:9" s="74" customFormat="1" ht="36">
      <c r="A28" s="76" t="s">
        <v>11</v>
      </c>
      <c r="B28" s="98" t="s">
        <v>161</v>
      </c>
      <c r="C28" s="114">
        <f>C29</f>
        <v>960</v>
      </c>
      <c r="D28" s="114">
        <f>D29</f>
        <v>801</v>
      </c>
      <c r="E28" s="105">
        <f t="shared" si="4"/>
        <v>83.4375</v>
      </c>
      <c r="F28" s="114">
        <f>F29</f>
        <v>684.6</v>
      </c>
      <c r="G28" s="114">
        <f>G29</f>
        <v>540.2</v>
      </c>
      <c r="H28" s="105">
        <f>SUM(G28/F28*100)</f>
        <v>78.90739117732983</v>
      </c>
      <c r="I28" s="105">
        <f>G28/D28%</f>
        <v>67.4406991260924</v>
      </c>
    </row>
    <row r="29" spans="1:9" s="26" customFormat="1" ht="36">
      <c r="A29" s="75" t="s">
        <v>162</v>
      </c>
      <c r="B29" s="97" t="s">
        <v>163</v>
      </c>
      <c r="C29" s="52">
        <v>960</v>
      </c>
      <c r="D29" s="52">
        <v>801</v>
      </c>
      <c r="E29" s="22">
        <f t="shared" si="4"/>
        <v>83.4375</v>
      </c>
      <c r="F29" s="52">
        <v>684.6</v>
      </c>
      <c r="G29" s="52">
        <v>540.2</v>
      </c>
      <c r="H29" s="22">
        <f t="shared" si="2"/>
        <v>78.90739117732983</v>
      </c>
      <c r="I29" s="22">
        <f t="shared" si="3"/>
        <v>67.4406991260924</v>
      </c>
    </row>
    <row r="30" spans="1:9" s="74" customFormat="1" ht="54">
      <c r="A30" s="77" t="s">
        <v>164</v>
      </c>
      <c r="B30" s="98" t="s">
        <v>165</v>
      </c>
      <c r="C30" s="114">
        <f>SUM(C31:C32)</f>
        <v>157805.4</v>
      </c>
      <c r="D30" s="114">
        <f>SUM(D31:D32)</f>
        <v>156816</v>
      </c>
      <c r="E30" s="83">
        <f t="shared" si="4"/>
        <v>99.37302525769081</v>
      </c>
      <c r="F30" s="114">
        <f>SUM(F31:F32)</f>
        <v>209742.1</v>
      </c>
      <c r="G30" s="114">
        <f>SUM(G31:G32)</f>
        <v>179726.59999999998</v>
      </c>
      <c r="H30" s="83">
        <f>SUM(G30/F30*100)</f>
        <v>85.68932989609618</v>
      </c>
      <c r="I30" s="83">
        <f>G30/D30%</f>
        <v>114.6098612386491</v>
      </c>
    </row>
    <row r="31" spans="1:9" s="26" customFormat="1" ht="18">
      <c r="A31" s="30" t="s">
        <v>6</v>
      </c>
      <c r="B31" s="97" t="s">
        <v>166</v>
      </c>
      <c r="C31" s="52">
        <v>157697.4</v>
      </c>
      <c r="D31" s="52">
        <v>156756</v>
      </c>
      <c r="E31" s="22">
        <f>SUM(D31/C31*100)</f>
        <v>99.40303391178294</v>
      </c>
      <c r="F31" s="52">
        <v>209467.1</v>
      </c>
      <c r="G31" s="52">
        <v>179501.8</v>
      </c>
      <c r="H31" s="22">
        <f t="shared" si="2"/>
        <v>85.69450763389573</v>
      </c>
      <c r="I31" s="22">
        <f t="shared" si="3"/>
        <v>114.51032177396718</v>
      </c>
    </row>
    <row r="32" spans="1:9" s="26" customFormat="1" ht="36">
      <c r="A32" s="30" t="s">
        <v>167</v>
      </c>
      <c r="B32" s="97" t="s">
        <v>168</v>
      </c>
      <c r="C32" s="52">
        <v>108</v>
      </c>
      <c r="D32" s="52">
        <v>60</v>
      </c>
      <c r="E32" s="22">
        <f>SUM(D32/C32*100)</f>
        <v>55.55555555555556</v>
      </c>
      <c r="F32" s="52">
        <v>275</v>
      </c>
      <c r="G32" s="52">
        <v>224.8</v>
      </c>
      <c r="H32" s="22">
        <f t="shared" si="2"/>
        <v>81.74545454545455</v>
      </c>
      <c r="I32" s="22">
        <f t="shared" si="3"/>
        <v>374.6666666666667</v>
      </c>
    </row>
    <row r="33" spans="1:9" s="78" customFormat="1" ht="36">
      <c r="A33" s="29" t="s">
        <v>7</v>
      </c>
      <c r="B33" s="98" t="s">
        <v>169</v>
      </c>
      <c r="C33" s="114">
        <f>SUM(C34:C35)</f>
        <v>24735.9</v>
      </c>
      <c r="D33" s="114">
        <f>SUM(D34:D35)</f>
        <v>15156</v>
      </c>
      <c r="E33" s="83">
        <f>SUM(D33/C33*100)</f>
        <v>61.27126969303725</v>
      </c>
      <c r="F33" s="114">
        <f>SUM(F34:F35)</f>
        <v>17109.5</v>
      </c>
      <c r="G33" s="114">
        <f>SUM(G34:G35)</f>
        <v>14959.2</v>
      </c>
      <c r="H33" s="83">
        <f t="shared" si="2"/>
        <v>87.43212834974722</v>
      </c>
      <c r="I33" s="83">
        <f t="shared" si="3"/>
        <v>98.701504354711</v>
      </c>
    </row>
    <row r="34" spans="1:9" s="26" customFormat="1" ht="144">
      <c r="A34" s="75" t="s">
        <v>170</v>
      </c>
      <c r="B34" s="97" t="s">
        <v>171</v>
      </c>
      <c r="C34" s="52">
        <v>11522.1</v>
      </c>
      <c r="D34" s="52">
        <v>2090.1</v>
      </c>
      <c r="E34" s="22">
        <f>SUM(D34/C34*100)</f>
        <v>18.139922409977345</v>
      </c>
      <c r="F34" s="52">
        <v>7234.6</v>
      </c>
      <c r="G34" s="52">
        <v>4004.8</v>
      </c>
      <c r="H34" s="22">
        <f t="shared" si="2"/>
        <v>55.35620490421033</v>
      </c>
      <c r="I34" s="22">
        <f t="shared" si="3"/>
        <v>191.6080570307641</v>
      </c>
    </row>
    <row r="35" spans="1:9" s="26" customFormat="1" ht="72">
      <c r="A35" s="75" t="s">
        <v>172</v>
      </c>
      <c r="B35" s="97" t="s">
        <v>173</v>
      </c>
      <c r="C35" s="52">
        <v>13213.8</v>
      </c>
      <c r="D35" s="52">
        <v>13065.9</v>
      </c>
      <c r="E35" s="22">
        <f>SUM(D35/C35*100)</f>
        <v>98.8807156154929</v>
      </c>
      <c r="F35" s="52">
        <v>9874.9</v>
      </c>
      <c r="G35" s="52">
        <v>10954.4</v>
      </c>
      <c r="H35" s="22">
        <f t="shared" si="2"/>
        <v>110.93175627094958</v>
      </c>
      <c r="I35" s="22">
        <f t="shared" si="3"/>
        <v>83.83961303852011</v>
      </c>
    </row>
    <row r="36" spans="1:9" s="74" customFormat="1" ht="36">
      <c r="A36" s="29" t="s">
        <v>40</v>
      </c>
      <c r="B36" s="99" t="s">
        <v>174</v>
      </c>
      <c r="C36" s="114">
        <f>C37</f>
        <v>29.9</v>
      </c>
      <c r="D36" s="114">
        <f>D37</f>
        <v>29.9</v>
      </c>
      <c r="E36" s="83">
        <f>E37</f>
        <v>0</v>
      </c>
      <c r="F36" s="114">
        <f>F37</f>
        <v>0</v>
      </c>
      <c r="G36" s="114">
        <f>G37</f>
        <v>0</v>
      </c>
      <c r="H36" s="22" t="e">
        <f t="shared" si="2"/>
        <v>#DIV/0!</v>
      </c>
      <c r="I36" s="83">
        <f>I37</f>
        <v>0</v>
      </c>
    </row>
    <row r="37" spans="1:9" s="26" customFormat="1" ht="72">
      <c r="A37" s="30" t="s">
        <v>175</v>
      </c>
      <c r="B37" s="100" t="s">
        <v>176</v>
      </c>
      <c r="C37" s="52">
        <v>29.9</v>
      </c>
      <c r="D37" s="52">
        <v>29.9</v>
      </c>
      <c r="E37" s="22"/>
      <c r="F37" s="52">
        <v>0</v>
      </c>
      <c r="G37" s="52">
        <v>0</v>
      </c>
      <c r="H37" s="22" t="e">
        <f t="shared" si="2"/>
        <v>#DIV/0!</v>
      </c>
      <c r="I37" s="22"/>
    </row>
    <row r="38" spans="1:9" s="78" customFormat="1" ht="36">
      <c r="A38" s="29" t="s">
        <v>38</v>
      </c>
      <c r="B38" s="98" t="s">
        <v>177</v>
      </c>
      <c r="C38" s="83">
        <f>SUM(C39:C43)</f>
        <v>3214.1</v>
      </c>
      <c r="D38" s="83">
        <f>SUM(D39:D43)</f>
        <v>3256.1</v>
      </c>
      <c r="E38" s="83">
        <f>SUM(D38/C38*100)</f>
        <v>101.30674216732523</v>
      </c>
      <c r="F38" s="83">
        <f>SUM(F39:F43)</f>
        <v>3768.5</v>
      </c>
      <c r="G38" s="83">
        <f>SUM(G39:G43)</f>
        <v>3749.3999999999996</v>
      </c>
      <c r="H38" s="22">
        <f t="shared" si="2"/>
        <v>99.49316704258987</v>
      </c>
      <c r="I38" s="83">
        <f t="shared" si="3"/>
        <v>115.15002610484935</v>
      </c>
    </row>
    <row r="39" spans="1:9" s="26" customFormat="1" ht="54">
      <c r="A39" s="75" t="s">
        <v>204</v>
      </c>
      <c r="B39" s="101" t="s">
        <v>205</v>
      </c>
      <c r="C39" s="52">
        <v>806.5</v>
      </c>
      <c r="D39" s="52">
        <v>811.4</v>
      </c>
      <c r="E39" s="83">
        <f>SUM(D39/C39*100)</f>
        <v>100.60756354618722</v>
      </c>
      <c r="F39" s="22">
        <v>1239.7</v>
      </c>
      <c r="G39" s="22">
        <v>1233.2</v>
      </c>
      <c r="H39" s="22">
        <f t="shared" si="2"/>
        <v>99.4756795999032</v>
      </c>
      <c r="I39" s="22"/>
    </row>
    <row r="40" spans="1:9" s="26" customFormat="1" ht="72">
      <c r="A40" s="75" t="s">
        <v>215</v>
      </c>
      <c r="B40" s="101" t="s">
        <v>214</v>
      </c>
      <c r="C40" s="52">
        <v>60.5</v>
      </c>
      <c r="D40" s="52">
        <v>60.5</v>
      </c>
      <c r="E40" s="83">
        <f>SUM(D40/C40*100)</f>
        <v>100</v>
      </c>
      <c r="F40" s="22">
        <v>363.7</v>
      </c>
      <c r="G40" s="22">
        <v>365.4</v>
      </c>
      <c r="H40" s="22">
        <f t="shared" si="2"/>
        <v>100.46741820181468</v>
      </c>
      <c r="I40" s="22"/>
    </row>
    <row r="41" spans="1:9" s="26" customFormat="1" ht="216">
      <c r="A41" s="112" t="s">
        <v>208</v>
      </c>
      <c r="B41" s="101" t="s">
        <v>207</v>
      </c>
      <c r="C41" s="52">
        <v>885.1</v>
      </c>
      <c r="D41" s="52">
        <v>919.9</v>
      </c>
      <c r="E41" s="22">
        <f>SUM(D41/C41*100)</f>
        <v>103.9317591232629</v>
      </c>
      <c r="F41" s="22">
        <v>1375.9</v>
      </c>
      <c r="G41" s="22">
        <v>1379.5</v>
      </c>
      <c r="H41" s="22">
        <f t="shared" si="2"/>
        <v>100.26164692201466</v>
      </c>
      <c r="I41" s="22">
        <f t="shared" si="3"/>
        <v>149.96195238612893</v>
      </c>
    </row>
    <row r="42" spans="1:9" s="26" customFormat="1" ht="36">
      <c r="A42" s="75" t="s">
        <v>206</v>
      </c>
      <c r="B42" s="101" t="s">
        <v>209</v>
      </c>
      <c r="C42" s="52">
        <v>1462</v>
      </c>
      <c r="D42" s="52">
        <v>1464.3</v>
      </c>
      <c r="E42" s="22">
        <f>SUM(D42/C42*100)</f>
        <v>100.15731874145007</v>
      </c>
      <c r="F42" s="22">
        <v>517.1</v>
      </c>
      <c r="G42" s="22">
        <v>497.7</v>
      </c>
      <c r="H42" s="22">
        <f t="shared" si="2"/>
        <v>96.24830787081802</v>
      </c>
      <c r="I42" s="22">
        <f t="shared" si="3"/>
        <v>33.98893669330055</v>
      </c>
    </row>
    <row r="43" spans="1:9" s="26" customFormat="1" ht="36">
      <c r="A43" s="75" t="s">
        <v>224</v>
      </c>
      <c r="B43" s="100" t="s">
        <v>225</v>
      </c>
      <c r="C43" s="22"/>
      <c r="D43" s="22"/>
      <c r="E43" s="22"/>
      <c r="F43" s="22">
        <v>272.1</v>
      </c>
      <c r="G43" s="22">
        <v>273.6</v>
      </c>
      <c r="H43" s="22">
        <f t="shared" si="2"/>
        <v>100.55126791620728</v>
      </c>
      <c r="I43" s="22"/>
    </row>
    <row r="44" spans="1:9" s="74" customFormat="1" ht="18">
      <c r="A44" s="29" t="s">
        <v>8</v>
      </c>
      <c r="B44" s="98" t="s">
        <v>178</v>
      </c>
      <c r="C44" s="83">
        <f>SUM(C45:C46:C47)</f>
        <v>0</v>
      </c>
      <c r="D44" s="83">
        <f>SUM(D45:D46:D47)</f>
        <v>1.3</v>
      </c>
      <c r="E44" s="22" t="e">
        <f>SUM(D44/C44*100)</f>
        <v>#DIV/0!</v>
      </c>
      <c r="F44" s="83">
        <f>SUM(F45:F46:F47)</f>
        <v>64508.100000000006</v>
      </c>
      <c r="G44" s="83">
        <f>SUM(G45:G46:G47)</f>
        <v>9553.3</v>
      </c>
      <c r="H44" s="22">
        <f t="shared" si="2"/>
        <v>14.809458037052709</v>
      </c>
      <c r="I44" s="22">
        <f t="shared" si="3"/>
        <v>734869.2307692306</v>
      </c>
    </row>
    <row r="45" spans="1:9" s="74" customFormat="1" ht="18">
      <c r="A45" s="10" t="s">
        <v>179</v>
      </c>
      <c r="B45" s="97" t="s">
        <v>180</v>
      </c>
      <c r="C45" s="83">
        <v>0</v>
      </c>
      <c r="D45" s="83">
        <v>1.3</v>
      </c>
      <c r="E45" s="22" t="e">
        <f>SUM(D45/C45*100)</f>
        <v>#DIV/0!</v>
      </c>
      <c r="F45" s="83">
        <v>0</v>
      </c>
      <c r="G45" s="83">
        <v>63.1</v>
      </c>
      <c r="H45" s="22" t="e">
        <f t="shared" si="2"/>
        <v>#DIV/0!</v>
      </c>
      <c r="I45" s="22">
        <f t="shared" si="3"/>
        <v>4853.846153846153</v>
      </c>
    </row>
    <row r="46" spans="1:9" s="74" customFormat="1" ht="18">
      <c r="A46" s="10" t="s">
        <v>8</v>
      </c>
      <c r="B46" s="97" t="s">
        <v>226</v>
      </c>
      <c r="C46" s="83"/>
      <c r="D46" s="83"/>
      <c r="E46" s="22" t="e">
        <f>SUM(D46/C46*100)</f>
        <v>#DIV/0!</v>
      </c>
      <c r="F46" s="83">
        <v>61412.8</v>
      </c>
      <c r="G46" s="83">
        <v>6451.9</v>
      </c>
      <c r="H46" s="22">
        <f t="shared" si="2"/>
        <v>10.505790323841282</v>
      </c>
      <c r="I46" s="22" t="e">
        <f t="shared" si="3"/>
        <v>#DIV/0!</v>
      </c>
    </row>
    <row r="47" spans="1:9" s="74" customFormat="1" ht="18">
      <c r="A47" s="10" t="s">
        <v>227</v>
      </c>
      <c r="B47" s="97" t="s">
        <v>228</v>
      </c>
      <c r="C47" s="83"/>
      <c r="D47" s="83"/>
      <c r="E47" s="22" t="e">
        <f>SUM(D47/C47*100)</f>
        <v>#DIV/0!</v>
      </c>
      <c r="F47" s="83">
        <v>3095.3</v>
      </c>
      <c r="G47" s="83">
        <v>3038.3</v>
      </c>
      <c r="H47" s="22">
        <f t="shared" si="2"/>
        <v>98.15849836849418</v>
      </c>
      <c r="I47" s="22" t="e">
        <f t="shared" si="3"/>
        <v>#DIV/0!</v>
      </c>
    </row>
    <row r="48" spans="1:9" ht="17.25">
      <c r="A48" s="64" t="s">
        <v>1</v>
      </c>
      <c r="B48" s="48" t="s">
        <v>127</v>
      </c>
      <c r="C48" s="107">
        <f>SUM(C49:C55)</f>
        <v>1363458</v>
      </c>
      <c r="D48" s="107">
        <f>SUM(D49:D55)</f>
        <v>1354267.2</v>
      </c>
      <c r="E48" s="107">
        <f>SUM(E49:E55)</f>
        <v>721.0866722485692</v>
      </c>
      <c r="F48" s="107">
        <f>SUM(F49:F55)</f>
        <v>1648818.8</v>
      </c>
      <c r="G48" s="107">
        <f>SUM(G49:G55)</f>
        <v>1638664.5000000002</v>
      </c>
      <c r="H48" s="59">
        <f aca="true" t="shared" si="5" ref="H48:H55">SUM(G48/F48*100)</f>
        <v>99.38414700269065</v>
      </c>
      <c r="I48" s="59">
        <f aca="true" t="shared" si="6" ref="I48:I55">G48/D48%</f>
        <v>121.00008772271826</v>
      </c>
    </row>
    <row r="49" spans="1:9" ht="18">
      <c r="A49" s="10" t="s">
        <v>41</v>
      </c>
      <c r="B49" s="51" t="s">
        <v>197</v>
      </c>
      <c r="C49" s="11">
        <v>174529</v>
      </c>
      <c r="D49" s="11">
        <v>174529</v>
      </c>
      <c r="E49" s="22">
        <f aca="true" t="shared" si="7" ref="E49:E57">SUM(D49/C49*100)</f>
        <v>100</v>
      </c>
      <c r="F49" s="11">
        <v>166405.7</v>
      </c>
      <c r="G49" s="11">
        <v>166405.7</v>
      </c>
      <c r="H49" s="22">
        <f t="shared" si="5"/>
        <v>100</v>
      </c>
      <c r="I49" s="22">
        <f t="shared" si="6"/>
        <v>95.34558726629959</v>
      </c>
    </row>
    <row r="50" spans="1:9" ht="18">
      <c r="A50" s="10" t="s">
        <v>43</v>
      </c>
      <c r="B50" s="51" t="s">
        <v>198</v>
      </c>
      <c r="C50" s="52">
        <v>300051.4</v>
      </c>
      <c r="D50" s="52">
        <v>297473.8</v>
      </c>
      <c r="E50" s="22">
        <f t="shared" si="7"/>
        <v>99.1409471843824</v>
      </c>
      <c r="F50" s="52">
        <v>332231.8</v>
      </c>
      <c r="G50" s="52">
        <v>327825.7</v>
      </c>
      <c r="H50" s="22">
        <f>SUM(G50/F50*100)</f>
        <v>98.67378739783489</v>
      </c>
      <c r="I50" s="22">
        <f>G50/D50%</f>
        <v>110.20321789683663</v>
      </c>
    </row>
    <row r="51" spans="1:9" ht="18">
      <c r="A51" s="10" t="s">
        <v>42</v>
      </c>
      <c r="B51" s="51" t="s">
        <v>199</v>
      </c>
      <c r="C51" s="52">
        <v>847909.6</v>
      </c>
      <c r="D51" s="52">
        <v>840957.1</v>
      </c>
      <c r="E51" s="22">
        <f t="shared" si="7"/>
        <v>99.18004230639681</v>
      </c>
      <c r="F51" s="52">
        <v>905460.8</v>
      </c>
      <c r="G51" s="52">
        <v>898942.9</v>
      </c>
      <c r="H51" s="22">
        <f t="shared" si="5"/>
        <v>99.28015657883809</v>
      </c>
      <c r="I51" s="22">
        <f t="shared" si="6"/>
        <v>106.89521498778</v>
      </c>
    </row>
    <row r="52" spans="1:9" ht="18">
      <c r="A52" s="10" t="s">
        <v>12</v>
      </c>
      <c r="B52" s="51" t="s">
        <v>200</v>
      </c>
      <c r="C52" s="52">
        <v>41152.4</v>
      </c>
      <c r="D52" s="52">
        <v>41152.4</v>
      </c>
      <c r="E52" s="22">
        <f t="shared" si="7"/>
        <v>100</v>
      </c>
      <c r="F52" s="52">
        <v>246030.3</v>
      </c>
      <c r="G52" s="52">
        <v>246011.7</v>
      </c>
      <c r="H52" s="22">
        <f>SUM(G52/F52*100)</f>
        <v>99.99243995556645</v>
      </c>
      <c r="I52" s="22">
        <v>0</v>
      </c>
    </row>
    <row r="53" spans="1:9" ht="18">
      <c r="A53" s="10" t="s">
        <v>14</v>
      </c>
      <c r="B53" s="51" t="s">
        <v>196</v>
      </c>
      <c r="C53" s="52">
        <v>1040.9</v>
      </c>
      <c r="D53" s="52">
        <v>1045.2</v>
      </c>
      <c r="E53" s="22">
        <f t="shared" si="7"/>
        <v>100.4131040445768</v>
      </c>
      <c r="F53" s="22">
        <v>-4.2</v>
      </c>
      <c r="G53" s="22">
        <v>-4.2</v>
      </c>
      <c r="H53" s="22">
        <f t="shared" si="5"/>
        <v>100</v>
      </c>
      <c r="I53" s="22">
        <v>0</v>
      </c>
    </row>
    <row r="54" spans="1:9" s="26" customFormat="1" ht="29.25" customHeight="1">
      <c r="A54" s="10" t="s">
        <v>14</v>
      </c>
      <c r="B54" s="51" t="s">
        <v>135</v>
      </c>
      <c r="C54" s="52">
        <v>730.6</v>
      </c>
      <c r="D54" s="52">
        <v>940.6</v>
      </c>
      <c r="E54" s="22">
        <f t="shared" si="7"/>
        <v>128.74349849438818</v>
      </c>
      <c r="F54" s="22">
        <v>491.5</v>
      </c>
      <c r="G54" s="22">
        <v>168.1</v>
      </c>
      <c r="H54" s="22">
        <f t="shared" si="5"/>
        <v>34.20142421159715</v>
      </c>
      <c r="I54" s="22">
        <v>0</v>
      </c>
    </row>
    <row r="55" spans="1:9" ht="36">
      <c r="A55" s="10" t="s">
        <v>13</v>
      </c>
      <c r="B55" s="51" t="s">
        <v>129</v>
      </c>
      <c r="C55" s="52">
        <v>-1955.9</v>
      </c>
      <c r="D55" s="52">
        <v>-1830.9</v>
      </c>
      <c r="E55" s="22">
        <f t="shared" si="7"/>
        <v>93.60908021882508</v>
      </c>
      <c r="F55" s="22">
        <v>-1797.1</v>
      </c>
      <c r="G55" s="22">
        <v>-685.4</v>
      </c>
      <c r="H55" s="22">
        <f t="shared" si="5"/>
        <v>38.139224305826055</v>
      </c>
      <c r="I55" s="22">
        <f t="shared" si="6"/>
        <v>37.43514118739417</v>
      </c>
    </row>
    <row r="56" spans="1:9" ht="18">
      <c r="A56" s="10"/>
      <c r="B56" s="51"/>
      <c r="C56" s="52"/>
      <c r="D56" s="52"/>
      <c r="E56" s="22"/>
      <c r="F56" s="22"/>
      <c r="G56" s="22"/>
      <c r="H56" s="22"/>
      <c r="I56" s="22"/>
    </row>
    <row r="57" spans="1:9" ht="17.25">
      <c r="A57" s="12" t="s">
        <v>28</v>
      </c>
      <c r="B57" s="44"/>
      <c r="C57" s="93">
        <f>SUM(C7+C48)</f>
        <v>2114536.5</v>
      </c>
      <c r="D57" s="93">
        <f>SUM(D7+D48)</f>
        <v>2087471.7</v>
      </c>
      <c r="E57" s="27">
        <f t="shared" si="7"/>
        <v>98.72005992802679</v>
      </c>
      <c r="F57" s="93">
        <f>SUM(F7+F48)</f>
        <v>2666727.8</v>
      </c>
      <c r="G57" s="93">
        <f>SUM(G7+G48)</f>
        <v>2505045</v>
      </c>
      <c r="H57" s="27">
        <f>SUM(G57/F57*100)</f>
        <v>93.93703399349572</v>
      </c>
      <c r="I57" s="27">
        <f>G57/D57%</f>
        <v>120.00378256624988</v>
      </c>
    </row>
    <row r="58" spans="1:9" ht="18">
      <c r="A58" s="130" t="s">
        <v>2</v>
      </c>
      <c r="B58" s="130"/>
      <c r="C58" s="130"/>
      <c r="D58" s="130"/>
      <c r="E58" s="130"/>
      <c r="F58" s="130"/>
      <c r="G58" s="130"/>
      <c r="H58" s="130"/>
      <c r="I58" s="86"/>
    </row>
    <row r="59" spans="1:9" ht="17.25">
      <c r="A59" s="47" t="s">
        <v>18</v>
      </c>
      <c r="B59" s="48" t="s">
        <v>50</v>
      </c>
      <c r="C59" s="49">
        <f>SUM(C60:C67)</f>
        <v>154805.6</v>
      </c>
      <c r="D59" s="49">
        <f>SUM(D60:D67)</f>
        <v>147397.59999999998</v>
      </c>
      <c r="E59" s="50">
        <f>SUM(D59/C59*100)</f>
        <v>95.21464339791324</v>
      </c>
      <c r="F59" s="49">
        <f>SUM(F60:F67)</f>
        <v>229205.9</v>
      </c>
      <c r="G59" s="49">
        <f>SUM(G60:G67)</f>
        <v>214026.4</v>
      </c>
      <c r="H59" s="50">
        <f>SUM(G59/F59*100)</f>
        <v>93.37735197915936</v>
      </c>
      <c r="I59" s="50">
        <f>G59/D59%</f>
        <v>145.20344971695607</v>
      </c>
    </row>
    <row r="60" spans="1:10" ht="72">
      <c r="A60" s="13" t="s">
        <v>51</v>
      </c>
      <c r="B60" s="51" t="s">
        <v>52</v>
      </c>
      <c r="C60" s="92">
        <v>10952.7</v>
      </c>
      <c r="D60" s="92">
        <v>10459.5</v>
      </c>
      <c r="E60" s="54">
        <f>SUM(D60/C60*100)</f>
        <v>95.49700073954367</v>
      </c>
      <c r="F60" s="92">
        <v>14029.5</v>
      </c>
      <c r="G60" s="92">
        <v>13220.3</v>
      </c>
      <c r="H60" s="54">
        <f aca="true" t="shared" si="8" ref="H60:H67">SUM(G60/F60*100)</f>
        <v>94.23215367618234</v>
      </c>
      <c r="I60" s="22">
        <f>G60/D60%</f>
        <v>126.3951431712797</v>
      </c>
      <c r="J60" s="87"/>
    </row>
    <row r="61" spans="1:9" ht="90">
      <c r="A61" s="13" t="s">
        <v>53</v>
      </c>
      <c r="B61" s="51" t="s">
        <v>54</v>
      </c>
      <c r="C61" s="92">
        <v>6928.2</v>
      </c>
      <c r="D61" s="92">
        <v>6774.7</v>
      </c>
      <c r="E61" s="54">
        <f>SUM(D61/C61*100)</f>
        <v>97.78441730896914</v>
      </c>
      <c r="F61" s="92">
        <v>7241.5</v>
      </c>
      <c r="G61" s="92">
        <v>6996</v>
      </c>
      <c r="H61" s="54">
        <f t="shared" si="8"/>
        <v>96.60981840778844</v>
      </c>
      <c r="I61" s="22">
        <f aca="true" t="shared" si="9" ref="I61:I67">G61/D61%</f>
        <v>103.26656530916499</v>
      </c>
    </row>
    <row r="62" spans="1:9" ht="108">
      <c r="A62" s="13" t="s">
        <v>55</v>
      </c>
      <c r="B62" s="51" t="s">
        <v>56</v>
      </c>
      <c r="C62" s="92">
        <v>62131.2</v>
      </c>
      <c r="D62" s="92">
        <v>58052.7</v>
      </c>
      <c r="E62" s="54">
        <f>SUM(D62/C62*100)</f>
        <v>93.43566517305315</v>
      </c>
      <c r="F62" s="92">
        <v>67873.9</v>
      </c>
      <c r="G62" s="92">
        <v>63870.6</v>
      </c>
      <c r="H62" s="54">
        <f t="shared" si="8"/>
        <v>94.10185653100824</v>
      </c>
      <c r="I62" s="22">
        <f t="shared" si="9"/>
        <v>110.02175609403182</v>
      </c>
    </row>
    <row r="63" spans="1:9" ht="18">
      <c r="A63" s="13" t="s">
        <v>219</v>
      </c>
      <c r="B63" s="51" t="s">
        <v>220</v>
      </c>
      <c r="C63" s="92">
        <v>84.4</v>
      </c>
      <c r="D63" s="92">
        <v>84.4</v>
      </c>
      <c r="E63" s="54"/>
      <c r="F63" s="92">
        <v>26.4</v>
      </c>
      <c r="G63" s="92">
        <v>26.4</v>
      </c>
      <c r="H63" s="54"/>
      <c r="I63" s="22"/>
    </row>
    <row r="64" spans="1:9" ht="72">
      <c r="A64" s="13" t="s">
        <v>57</v>
      </c>
      <c r="B64" s="51" t="s">
        <v>58</v>
      </c>
      <c r="C64" s="92">
        <v>14703.8</v>
      </c>
      <c r="D64" s="92">
        <v>14321.9</v>
      </c>
      <c r="E64" s="54">
        <f>SUM(D64/C64*100)</f>
        <v>97.40271222405093</v>
      </c>
      <c r="F64" s="92">
        <v>14931.8</v>
      </c>
      <c r="G64" s="92">
        <v>14282.3</v>
      </c>
      <c r="H64" s="54">
        <f t="shared" si="8"/>
        <v>95.65022301397018</v>
      </c>
      <c r="I64" s="22">
        <f t="shared" si="9"/>
        <v>99.72350037355379</v>
      </c>
    </row>
    <row r="65" spans="1:9" ht="36">
      <c r="A65" s="13" t="s">
        <v>59</v>
      </c>
      <c r="B65" s="51" t="s">
        <v>60</v>
      </c>
      <c r="C65" s="92">
        <v>193.8</v>
      </c>
      <c r="D65" s="92">
        <v>193.8</v>
      </c>
      <c r="E65" s="54"/>
      <c r="F65" s="92">
        <v>3209.5</v>
      </c>
      <c r="G65" s="92">
        <v>3208.7</v>
      </c>
      <c r="H65" s="54">
        <f t="shared" si="8"/>
        <v>99.97507399906527</v>
      </c>
      <c r="I65" s="22">
        <v>0</v>
      </c>
    </row>
    <row r="66" spans="1:9" ht="18">
      <c r="A66" s="13" t="s">
        <v>61</v>
      </c>
      <c r="B66" s="51" t="s">
        <v>62</v>
      </c>
      <c r="C66" s="117">
        <v>194.8</v>
      </c>
      <c r="D66" s="92"/>
      <c r="E66" s="54">
        <f aca="true" t="shared" si="10" ref="E66:E74">SUM(D66/C66*100)</f>
        <v>0</v>
      </c>
      <c r="F66" s="117">
        <v>641.6</v>
      </c>
      <c r="G66" s="92"/>
      <c r="H66" s="54">
        <f t="shared" si="8"/>
        <v>0</v>
      </c>
      <c r="I66" s="22">
        <v>0</v>
      </c>
    </row>
    <row r="67" spans="1:9" ht="18">
      <c r="A67" s="13" t="s">
        <v>63</v>
      </c>
      <c r="B67" s="51" t="s">
        <v>64</v>
      </c>
      <c r="C67" s="117">
        <v>59616.7</v>
      </c>
      <c r="D67" s="91">
        <v>57510.6</v>
      </c>
      <c r="E67" s="54">
        <f t="shared" si="10"/>
        <v>96.46726504486159</v>
      </c>
      <c r="F67" s="117">
        <v>121251.7</v>
      </c>
      <c r="G67" s="91">
        <v>112422.1</v>
      </c>
      <c r="H67" s="54">
        <f t="shared" si="8"/>
        <v>92.71795776883953</v>
      </c>
      <c r="I67" s="22">
        <f t="shared" si="9"/>
        <v>195.4806592176051</v>
      </c>
    </row>
    <row r="68" spans="1:9" ht="17.25">
      <c r="A68" s="47" t="s">
        <v>19</v>
      </c>
      <c r="B68" s="53" t="s">
        <v>65</v>
      </c>
      <c r="C68" s="58">
        <f>SUM(C69)</f>
        <v>2454.7</v>
      </c>
      <c r="D68" s="58">
        <f>SUM(D69)</f>
        <v>2454.7</v>
      </c>
      <c r="E68" s="59">
        <f t="shared" si="10"/>
        <v>100</v>
      </c>
      <c r="F68" s="58">
        <f>SUM(F69)</f>
        <v>2389</v>
      </c>
      <c r="G68" s="58">
        <f>SUM(G69)</f>
        <v>2389</v>
      </c>
      <c r="H68" s="59">
        <f aca="true" t="shared" si="11" ref="H68:H73">SUM(G68/F68*100)</f>
        <v>100</v>
      </c>
      <c r="I68" s="59">
        <f aca="true" t="shared" si="12" ref="I68:I76">G68/D68%</f>
        <v>97.323501853587</v>
      </c>
    </row>
    <row r="69" spans="1:9" ht="36">
      <c r="A69" s="55" t="s">
        <v>66</v>
      </c>
      <c r="B69" s="56" t="s">
        <v>67</v>
      </c>
      <c r="C69" s="57">
        <v>2454.7</v>
      </c>
      <c r="D69" s="91">
        <v>2454.7</v>
      </c>
      <c r="E69" s="54">
        <f t="shared" si="10"/>
        <v>100</v>
      </c>
      <c r="F69" s="57">
        <v>2389</v>
      </c>
      <c r="G69" s="91">
        <v>2389</v>
      </c>
      <c r="H69" s="54">
        <f t="shared" si="11"/>
        <v>100</v>
      </c>
      <c r="I69" s="22">
        <f t="shared" si="12"/>
        <v>97.323501853587</v>
      </c>
    </row>
    <row r="70" spans="1:9" ht="34.5">
      <c r="A70" s="47" t="s">
        <v>20</v>
      </c>
      <c r="B70" s="53" t="s">
        <v>68</v>
      </c>
      <c r="C70" s="58">
        <f>SUM(C71:C72)</f>
        <v>5909.4</v>
      </c>
      <c r="D70" s="58">
        <f>SUM(D71:D72)</f>
        <v>5610.5</v>
      </c>
      <c r="E70" s="59">
        <f t="shared" si="10"/>
        <v>94.9419568822554</v>
      </c>
      <c r="F70" s="58">
        <f>SUM(F71:F72)</f>
        <v>7923.1</v>
      </c>
      <c r="G70" s="58">
        <f>SUM(G71:G72)</f>
        <v>7175.4</v>
      </c>
      <c r="H70" s="59">
        <f t="shared" si="11"/>
        <v>90.56303719503728</v>
      </c>
      <c r="I70" s="31">
        <f t="shared" si="12"/>
        <v>127.8923447108101</v>
      </c>
    </row>
    <row r="71" spans="1:9" ht="72">
      <c r="A71" s="55" t="s">
        <v>69</v>
      </c>
      <c r="B71" s="56" t="s">
        <v>70</v>
      </c>
      <c r="C71" s="117">
        <v>5759.4</v>
      </c>
      <c r="D71" s="92">
        <v>5552.5</v>
      </c>
      <c r="E71" s="22">
        <f t="shared" si="10"/>
        <v>96.40761190401778</v>
      </c>
      <c r="F71" s="117">
        <v>6649.2</v>
      </c>
      <c r="G71" s="92">
        <v>6522.7</v>
      </c>
      <c r="H71" s="22">
        <f t="shared" si="11"/>
        <v>98.09751549058532</v>
      </c>
      <c r="I71" s="22">
        <f t="shared" si="12"/>
        <v>117.4732102656461</v>
      </c>
    </row>
    <row r="72" spans="1:9" ht="18">
      <c r="A72" s="55" t="s">
        <v>71</v>
      </c>
      <c r="B72" s="56" t="s">
        <v>72</v>
      </c>
      <c r="C72" s="117">
        <v>150</v>
      </c>
      <c r="D72" s="92">
        <v>58</v>
      </c>
      <c r="E72" s="22">
        <f t="shared" si="10"/>
        <v>38.666666666666664</v>
      </c>
      <c r="F72" s="117">
        <v>1273.9</v>
      </c>
      <c r="G72" s="92">
        <v>652.7</v>
      </c>
      <c r="H72" s="22">
        <f t="shared" si="11"/>
        <v>51.23636078185101</v>
      </c>
      <c r="I72" s="22">
        <f t="shared" si="12"/>
        <v>1125.344827586207</v>
      </c>
    </row>
    <row r="73" spans="1:9" ht="17.25">
      <c r="A73" s="47" t="s">
        <v>21</v>
      </c>
      <c r="B73" s="53" t="s">
        <v>73</v>
      </c>
      <c r="C73" s="58">
        <f>SUM(C74:C77)</f>
        <v>172656.5</v>
      </c>
      <c r="D73" s="58">
        <f>SUM(D74:D77)</f>
        <v>168708.8</v>
      </c>
      <c r="E73" s="59">
        <f t="shared" si="10"/>
        <v>97.71355263195998</v>
      </c>
      <c r="F73" s="58">
        <f>SUM(F74:F77)</f>
        <v>294283.39999999997</v>
      </c>
      <c r="G73" s="58">
        <f>SUM(G74:G77)</f>
        <v>276050.89999999997</v>
      </c>
      <c r="H73" s="59">
        <f t="shared" si="11"/>
        <v>93.80444156890943</v>
      </c>
      <c r="I73" s="31">
        <f t="shared" si="12"/>
        <v>163.62566742220915</v>
      </c>
    </row>
    <row r="74" spans="1:9" ht="18">
      <c r="A74" s="13" t="s">
        <v>74</v>
      </c>
      <c r="B74" s="51" t="s">
        <v>78</v>
      </c>
      <c r="C74" s="117">
        <v>47.5</v>
      </c>
      <c r="D74" s="92"/>
      <c r="E74" s="22">
        <f t="shared" si="10"/>
        <v>0</v>
      </c>
      <c r="F74" s="117">
        <v>32</v>
      </c>
      <c r="G74" s="92"/>
      <c r="H74" s="22">
        <f aca="true" t="shared" si="13" ref="H74:H101">SUM(G74/F74*100)</f>
        <v>0</v>
      </c>
      <c r="I74" s="22">
        <v>0</v>
      </c>
    </row>
    <row r="75" spans="1:9" ht="18">
      <c r="A75" s="13" t="s">
        <v>79</v>
      </c>
      <c r="B75" s="51" t="s">
        <v>80</v>
      </c>
      <c r="C75" s="117"/>
      <c r="D75" s="92"/>
      <c r="E75" s="22"/>
      <c r="F75" s="117"/>
      <c r="G75" s="92"/>
      <c r="H75" s="22" t="e">
        <f t="shared" si="13"/>
        <v>#DIV/0!</v>
      </c>
      <c r="I75" s="22">
        <v>0</v>
      </c>
    </row>
    <row r="76" spans="1:9" ht="36">
      <c r="A76" s="13" t="s">
        <v>75</v>
      </c>
      <c r="B76" s="51" t="s">
        <v>82</v>
      </c>
      <c r="C76" s="117">
        <v>166200.9</v>
      </c>
      <c r="D76" s="92">
        <v>163122</v>
      </c>
      <c r="E76" s="22">
        <f aca="true" t="shared" si="14" ref="E76:E96">SUM(D76/C76*100)</f>
        <v>98.14748295586847</v>
      </c>
      <c r="F76" s="117">
        <v>288554.6</v>
      </c>
      <c r="G76" s="92">
        <v>270886.3</v>
      </c>
      <c r="H76" s="22">
        <v>0</v>
      </c>
      <c r="I76" s="22">
        <f t="shared" si="12"/>
        <v>166.06362109341472</v>
      </c>
    </row>
    <row r="77" spans="1:9" ht="36">
      <c r="A77" s="13" t="s">
        <v>77</v>
      </c>
      <c r="B77" s="51" t="s">
        <v>83</v>
      </c>
      <c r="C77" s="117">
        <v>6408.1</v>
      </c>
      <c r="D77" s="92">
        <v>5586.8</v>
      </c>
      <c r="E77" s="22">
        <f t="shared" si="14"/>
        <v>87.18340849861893</v>
      </c>
      <c r="F77" s="117">
        <v>5696.8</v>
      </c>
      <c r="G77" s="92">
        <v>5164.6</v>
      </c>
      <c r="H77" s="22">
        <f t="shared" si="13"/>
        <v>90.65791321443618</v>
      </c>
      <c r="I77" s="22">
        <f aca="true" t="shared" si="15" ref="I77:I82">G77/D77%</f>
        <v>92.44290112407819</v>
      </c>
    </row>
    <row r="78" spans="1:9" ht="17.25">
      <c r="A78" s="47" t="s">
        <v>22</v>
      </c>
      <c r="B78" s="53" t="s">
        <v>85</v>
      </c>
      <c r="C78" s="58">
        <f>SUM(C79:C82)</f>
        <v>342176.5</v>
      </c>
      <c r="D78" s="58">
        <f>SUM(D79:D82)</f>
        <v>318975.30000000005</v>
      </c>
      <c r="E78" s="59">
        <f t="shared" si="14"/>
        <v>93.21952267324029</v>
      </c>
      <c r="F78" s="58">
        <f>SUM(F79:F82)</f>
        <v>469171.7</v>
      </c>
      <c r="G78" s="58">
        <f>SUM(G79:G82)</f>
        <v>409465.2</v>
      </c>
      <c r="H78" s="59">
        <f t="shared" si="13"/>
        <v>87.27406192658252</v>
      </c>
      <c r="I78" s="31">
        <f t="shared" si="15"/>
        <v>128.3689364035397</v>
      </c>
    </row>
    <row r="79" spans="1:9" ht="18">
      <c r="A79" s="55" t="s">
        <v>84</v>
      </c>
      <c r="B79" s="56" t="s">
        <v>86</v>
      </c>
      <c r="C79" s="117">
        <v>37874.1</v>
      </c>
      <c r="D79" s="92">
        <v>36178</v>
      </c>
      <c r="E79" s="22">
        <f t="shared" si="14"/>
        <v>95.52174177076155</v>
      </c>
      <c r="F79" s="117">
        <v>3958.1</v>
      </c>
      <c r="G79" s="92">
        <v>3628.3</v>
      </c>
      <c r="H79" s="22">
        <f t="shared" si="13"/>
        <v>91.66771936029915</v>
      </c>
      <c r="I79" s="22">
        <f t="shared" si="15"/>
        <v>10.029023163248384</v>
      </c>
    </row>
    <row r="80" spans="1:9" ht="18">
      <c r="A80" s="55" t="s">
        <v>87</v>
      </c>
      <c r="B80" s="56" t="s">
        <v>88</v>
      </c>
      <c r="C80" s="117">
        <v>5813.7</v>
      </c>
      <c r="D80" s="92">
        <v>5401.3</v>
      </c>
      <c r="E80" s="22">
        <f t="shared" si="14"/>
        <v>92.90641071950738</v>
      </c>
      <c r="F80" s="117">
        <v>12504.9</v>
      </c>
      <c r="G80" s="92">
        <v>8968.4</v>
      </c>
      <c r="H80" s="22">
        <f t="shared" si="13"/>
        <v>71.71908611824165</v>
      </c>
      <c r="I80" s="22">
        <f t="shared" si="15"/>
        <v>166.04150852572528</v>
      </c>
    </row>
    <row r="81" spans="1:9" ht="18">
      <c r="A81" s="55" t="s">
        <v>89</v>
      </c>
      <c r="B81" s="56" t="s">
        <v>90</v>
      </c>
      <c r="C81" s="117">
        <v>119030.7</v>
      </c>
      <c r="D81" s="92">
        <v>111021.1</v>
      </c>
      <c r="E81" s="22">
        <f t="shared" si="14"/>
        <v>93.27097967163094</v>
      </c>
      <c r="F81" s="117">
        <v>210853.2</v>
      </c>
      <c r="G81" s="92">
        <v>194181.6</v>
      </c>
      <c r="H81" s="22">
        <f t="shared" si="13"/>
        <v>92.09326678466346</v>
      </c>
      <c r="I81" s="22">
        <f t="shared" si="15"/>
        <v>174.9051306463366</v>
      </c>
    </row>
    <row r="82" spans="1:9" ht="36">
      <c r="A82" s="55" t="s">
        <v>91</v>
      </c>
      <c r="B82" s="56" t="s">
        <v>92</v>
      </c>
      <c r="C82" s="117">
        <v>179458</v>
      </c>
      <c r="D82" s="92">
        <v>166374.9</v>
      </c>
      <c r="E82" s="22">
        <f t="shared" si="14"/>
        <v>92.70965908457688</v>
      </c>
      <c r="F82" s="117">
        <v>241855.5</v>
      </c>
      <c r="G82" s="92">
        <v>202686.9</v>
      </c>
      <c r="H82" s="22">
        <f t="shared" si="13"/>
        <v>83.80495791908805</v>
      </c>
      <c r="I82" s="22">
        <f t="shared" si="15"/>
        <v>121.82540755847185</v>
      </c>
    </row>
    <row r="83" spans="1:9" ht="17.25">
      <c r="A83" s="47" t="s">
        <v>23</v>
      </c>
      <c r="B83" s="53" t="s">
        <v>94</v>
      </c>
      <c r="C83" s="58">
        <f>SUM(C84:C89)</f>
        <v>1123059</v>
      </c>
      <c r="D83" s="58">
        <f>SUM(D84:D89)</f>
        <v>1099423.8</v>
      </c>
      <c r="E83" s="59">
        <f t="shared" si="14"/>
        <v>97.89546230429568</v>
      </c>
      <c r="F83" s="58">
        <f>SUM(F84:F89)</f>
        <v>1337762.5</v>
      </c>
      <c r="G83" s="58">
        <f>SUM(G84:G89)</f>
        <v>1266329.5999999999</v>
      </c>
      <c r="H83" s="59">
        <f t="shared" si="13"/>
        <v>94.66027041421776</v>
      </c>
      <c r="I83" s="31">
        <f aca="true" t="shared" si="16" ref="I83:I107">G83/D83%</f>
        <v>115.1812067375656</v>
      </c>
    </row>
    <row r="84" spans="1:9" ht="18">
      <c r="A84" s="55" t="s">
        <v>93</v>
      </c>
      <c r="B84" s="56" t="s">
        <v>95</v>
      </c>
      <c r="C84" s="117">
        <v>314517.8</v>
      </c>
      <c r="D84" s="92">
        <v>306618.8</v>
      </c>
      <c r="E84" s="22">
        <f t="shared" si="14"/>
        <v>97.4885364198783</v>
      </c>
      <c r="F84" s="117">
        <v>462300.5</v>
      </c>
      <c r="G84" s="92">
        <v>437003.9</v>
      </c>
      <c r="H84" s="22">
        <f t="shared" si="13"/>
        <v>94.52810455537038</v>
      </c>
      <c r="I84" s="22">
        <f t="shared" si="16"/>
        <v>142.52351780125682</v>
      </c>
    </row>
    <row r="85" spans="1:9" ht="18">
      <c r="A85" s="55" t="s">
        <v>96</v>
      </c>
      <c r="B85" s="56" t="s">
        <v>97</v>
      </c>
      <c r="C85" s="117">
        <v>662362.6</v>
      </c>
      <c r="D85" s="92">
        <v>654947.7</v>
      </c>
      <c r="E85" s="22">
        <f t="shared" si="14"/>
        <v>98.88053763905148</v>
      </c>
      <c r="F85" s="117">
        <v>765154.1</v>
      </c>
      <c r="G85" s="92">
        <v>726830</v>
      </c>
      <c r="H85" s="22">
        <f t="shared" si="13"/>
        <v>94.99132266297731</v>
      </c>
      <c r="I85" s="22">
        <f t="shared" si="16"/>
        <v>110.97527329281407</v>
      </c>
    </row>
    <row r="86" spans="1:9" ht="18">
      <c r="A86" s="55" t="s">
        <v>211</v>
      </c>
      <c r="B86" s="56" t="s">
        <v>192</v>
      </c>
      <c r="C86" s="117">
        <v>91453</v>
      </c>
      <c r="D86" s="92">
        <v>85027.4</v>
      </c>
      <c r="E86" s="22">
        <f t="shared" si="14"/>
        <v>92.97387729216099</v>
      </c>
      <c r="F86" s="117">
        <v>41417.7</v>
      </c>
      <c r="G86" s="92">
        <v>36720.7</v>
      </c>
      <c r="H86" s="22">
        <f t="shared" si="13"/>
        <v>88.65943787317983</v>
      </c>
      <c r="I86" s="22">
        <f t="shared" si="16"/>
        <v>43.18690210449808</v>
      </c>
    </row>
    <row r="87" spans="1:9" ht="54">
      <c r="A87" s="55" t="s">
        <v>195</v>
      </c>
      <c r="B87" s="56" t="s">
        <v>194</v>
      </c>
      <c r="C87" s="117">
        <v>272.6</v>
      </c>
      <c r="D87" s="92">
        <v>214.2</v>
      </c>
      <c r="E87" s="22">
        <f t="shared" si="14"/>
        <v>78.57666911225238</v>
      </c>
      <c r="F87" s="117">
        <v>1009.5</v>
      </c>
      <c r="G87" s="92">
        <v>954.3</v>
      </c>
      <c r="H87" s="22">
        <f t="shared" si="13"/>
        <v>94.53194650817235</v>
      </c>
      <c r="I87" s="22">
        <f t="shared" si="16"/>
        <v>445.5182072829132</v>
      </c>
    </row>
    <row r="88" spans="1:9" ht="18">
      <c r="A88" s="55" t="s">
        <v>212</v>
      </c>
      <c r="B88" s="56" t="s">
        <v>98</v>
      </c>
      <c r="C88" s="117">
        <v>6496</v>
      </c>
      <c r="D88" s="92">
        <v>6250</v>
      </c>
      <c r="E88" s="22">
        <f t="shared" si="14"/>
        <v>96.21305418719211</v>
      </c>
      <c r="F88" s="117">
        <v>6990.2</v>
      </c>
      <c r="G88" s="92">
        <v>6556.3</v>
      </c>
      <c r="H88" s="22">
        <f t="shared" si="13"/>
        <v>93.79273840519585</v>
      </c>
      <c r="I88" s="22">
        <f t="shared" si="16"/>
        <v>104.9008</v>
      </c>
    </row>
    <row r="89" spans="1:9" ht="18">
      <c r="A89" s="55" t="s">
        <v>100</v>
      </c>
      <c r="B89" s="56" t="s">
        <v>99</v>
      </c>
      <c r="C89" s="117">
        <v>47957</v>
      </c>
      <c r="D89" s="92">
        <v>46365.7</v>
      </c>
      <c r="E89" s="22">
        <f t="shared" si="14"/>
        <v>96.68181912963696</v>
      </c>
      <c r="F89" s="117">
        <v>60890.5</v>
      </c>
      <c r="G89" s="92">
        <v>58264.4</v>
      </c>
      <c r="H89" s="22">
        <f t="shared" si="13"/>
        <v>95.68717616048481</v>
      </c>
      <c r="I89" s="22">
        <f t="shared" si="16"/>
        <v>125.6627205024404</v>
      </c>
    </row>
    <row r="90" spans="1:9" ht="17.25">
      <c r="A90" s="47" t="s">
        <v>24</v>
      </c>
      <c r="B90" s="53" t="s">
        <v>101</v>
      </c>
      <c r="C90" s="58">
        <f>SUM(C91:C92)</f>
        <v>203099.8</v>
      </c>
      <c r="D90" s="58">
        <f>SUM(D91:D92)</f>
        <v>201041.7</v>
      </c>
      <c r="E90" s="59">
        <f t="shared" si="14"/>
        <v>98.98665582142377</v>
      </c>
      <c r="F90" s="58">
        <f>SUM(F91:F92)</f>
        <v>234141.7</v>
      </c>
      <c r="G90" s="58">
        <f>SUM(G91:G92)</f>
        <v>219855</v>
      </c>
      <c r="H90" s="59">
        <f t="shared" si="13"/>
        <v>93.89826758753352</v>
      </c>
      <c r="I90" s="31">
        <f t="shared" si="16"/>
        <v>109.35790932925855</v>
      </c>
    </row>
    <row r="91" spans="1:9" ht="18">
      <c r="A91" s="13" t="s">
        <v>102</v>
      </c>
      <c r="B91" s="51" t="s">
        <v>103</v>
      </c>
      <c r="C91" s="92">
        <v>168807.6</v>
      </c>
      <c r="D91" s="92">
        <v>167501.6</v>
      </c>
      <c r="E91" s="22">
        <f t="shared" si="14"/>
        <v>99.22633815065198</v>
      </c>
      <c r="F91" s="92">
        <v>197585.5</v>
      </c>
      <c r="G91" s="92">
        <v>186920.9</v>
      </c>
      <c r="H91" s="22">
        <f t="shared" si="13"/>
        <v>94.60253915393588</v>
      </c>
      <c r="I91" s="22">
        <f t="shared" si="16"/>
        <v>111.59350119640648</v>
      </c>
    </row>
    <row r="92" spans="1:9" ht="36">
      <c r="A92" s="13" t="s">
        <v>104</v>
      </c>
      <c r="B92" s="51" t="s">
        <v>105</v>
      </c>
      <c r="C92" s="92">
        <v>34292.2</v>
      </c>
      <c r="D92" s="92">
        <v>33540.1</v>
      </c>
      <c r="E92" s="22">
        <f t="shared" si="14"/>
        <v>97.80678988224729</v>
      </c>
      <c r="F92" s="92">
        <v>36556.2</v>
      </c>
      <c r="G92" s="92">
        <v>32934.1</v>
      </c>
      <c r="H92" s="22">
        <f t="shared" si="13"/>
        <v>90.09169443213464</v>
      </c>
      <c r="I92" s="22">
        <f t="shared" si="16"/>
        <v>98.19320753366864</v>
      </c>
    </row>
    <row r="93" spans="1:9" ht="17.25">
      <c r="A93" s="47" t="s">
        <v>25</v>
      </c>
      <c r="B93" s="53" t="s">
        <v>106</v>
      </c>
      <c r="C93" s="58">
        <f>SUM(C94:C97)</f>
        <v>70521.4</v>
      </c>
      <c r="D93" s="58">
        <f>SUM(D94:D97)</f>
        <v>69159.1</v>
      </c>
      <c r="E93" s="59">
        <f t="shared" si="14"/>
        <v>98.0682459508745</v>
      </c>
      <c r="F93" s="58">
        <f>SUM(F94:F97)</f>
        <v>66582.7</v>
      </c>
      <c r="G93" s="58">
        <f>SUM(G94:G97)</f>
        <v>63778.700000000004</v>
      </c>
      <c r="H93" s="59">
        <f t="shared" si="13"/>
        <v>95.78869586243876</v>
      </c>
      <c r="I93" s="31">
        <f t="shared" si="16"/>
        <v>92.22025734863526</v>
      </c>
    </row>
    <row r="94" spans="1:9" ht="18">
      <c r="A94" s="13" t="s">
        <v>107</v>
      </c>
      <c r="B94" s="51" t="s">
        <v>108</v>
      </c>
      <c r="C94" s="117">
        <v>4490.9</v>
      </c>
      <c r="D94" s="92">
        <v>4478.9</v>
      </c>
      <c r="E94" s="22">
        <f t="shared" si="14"/>
        <v>99.73279298136231</v>
      </c>
      <c r="F94" s="117">
        <v>5460.1</v>
      </c>
      <c r="G94" s="92">
        <v>5383.9</v>
      </c>
      <c r="H94" s="22">
        <f t="shared" si="13"/>
        <v>98.60442116444752</v>
      </c>
      <c r="I94" s="22">
        <f t="shared" si="16"/>
        <v>120.20585411596598</v>
      </c>
    </row>
    <row r="95" spans="1:9" ht="18">
      <c r="A95" s="13" t="s">
        <v>109</v>
      </c>
      <c r="B95" s="51" t="s">
        <v>110</v>
      </c>
      <c r="C95" s="117">
        <v>50988.7</v>
      </c>
      <c r="D95" s="92">
        <v>50248.2</v>
      </c>
      <c r="E95" s="22">
        <f t="shared" si="14"/>
        <v>98.54771743543176</v>
      </c>
      <c r="F95" s="117">
        <v>44364.3</v>
      </c>
      <c r="G95" s="92">
        <v>41999.8</v>
      </c>
      <c r="H95" s="22">
        <f t="shared" si="13"/>
        <v>94.6702641538354</v>
      </c>
      <c r="I95" s="22">
        <f t="shared" si="16"/>
        <v>83.58468562057945</v>
      </c>
    </row>
    <row r="96" spans="1:9" ht="18">
      <c r="A96" s="13" t="s">
        <v>111</v>
      </c>
      <c r="B96" s="51" t="s">
        <v>112</v>
      </c>
      <c r="C96" s="117">
        <v>15041.8</v>
      </c>
      <c r="D96" s="92">
        <v>14432</v>
      </c>
      <c r="E96" s="22">
        <f t="shared" si="14"/>
        <v>95.94596391389328</v>
      </c>
      <c r="F96" s="117">
        <v>16758.3</v>
      </c>
      <c r="G96" s="92">
        <v>16395</v>
      </c>
      <c r="H96" s="22">
        <f t="shared" si="13"/>
        <v>97.83211900968476</v>
      </c>
      <c r="I96" s="22">
        <f t="shared" si="16"/>
        <v>113.60171840354768</v>
      </c>
    </row>
    <row r="97" spans="1:9" ht="36">
      <c r="A97" s="13" t="s">
        <v>113</v>
      </c>
      <c r="B97" s="51" t="s">
        <v>114</v>
      </c>
      <c r="C97" s="117"/>
      <c r="D97" s="92"/>
      <c r="E97" s="22"/>
      <c r="F97" s="117"/>
      <c r="G97" s="92"/>
      <c r="H97" s="22">
        <v>0</v>
      </c>
      <c r="I97" s="22">
        <v>0</v>
      </c>
    </row>
    <row r="98" spans="1:9" ht="17.25">
      <c r="A98" s="47" t="s">
        <v>26</v>
      </c>
      <c r="B98" s="53" t="s">
        <v>115</v>
      </c>
      <c r="C98" s="58">
        <f>SUM(C99:C101)</f>
        <v>45212</v>
      </c>
      <c r="D98" s="58">
        <f>SUM(D99:D101)</f>
        <v>43702.7</v>
      </c>
      <c r="E98" s="59">
        <f>SUM(D98/C98*100)</f>
        <v>96.66172697513935</v>
      </c>
      <c r="F98" s="58">
        <f>SUM(F99:F101)</f>
        <v>47452.100000000006</v>
      </c>
      <c r="G98" s="58">
        <f>SUM(G99:G101)</f>
        <v>43279</v>
      </c>
      <c r="H98" s="59">
        <f t="shared" si="13"/>
        <v>91.205657916088</v>
      </c>
      <c r="I98" s="31">
        <f t="shared" si="16"/>
        <v>99.03049468339485</v>
      </c>
    </row>
    <row r="99" spans="1:9" ht="18">
      <c r="A99" s="13" t="s">
        <v>116</v>
      </c>
      <c r="B99" s="51" t="s">
        <v>117</v>
      </c>
      <c r="C99" s="92">
        <v>42397.3</v>
      </c>
      <c r="D99" s="92">
        <v>41280.7</v>
      </c>
      <c r="E99" s="22">
        <f>SUM(D99/C99*100)</f>
        <v>97.36634172459094</v>
      </c>
      <c r="F99" s="92">
        <v>44273.8</v>
      </c>
      <c r="G99" s="92">
        <v>40406.5</v>
      </c>
      <c r="H99" s="22">
        <f t="shared" si="13"/>
        <v>91.26503710998378</v>
      </c>
      <c r="I99" s="22">
        <f t="shared" si="16"/>
        <v>97.8823033524141</v>
      </c>
    </row>
    <row r="100" spans="1:9" ht="18">
      <c r="A100" s="13" t="s">
        <v>118</v>
      </c>
      <c r="B100" s="51" t="s">
        <v>119</v>
      </c>
      <c r="C100" s="92">
        <v>700</v>
      </c>
      <c r="D100" s="92">
        <v>600</v>
      </c>
      <c r="E100" s="22">
        <f>SUM(D100/C100*100)</f>
        <v>85.71428571428571</v>
      </c>
      <c r="F100" s="92">
        <v>900</v>
      </c>
      <c r="G100" s="92">
        <v>667.6</v>
      </c>
      <c r="H100" s="22">
        <f t="shared" si="13"/>
        <v>74.17777777777778</v>
      </c>
      <c r="I100" s="22">
        <f t="shared" si="16"/>
        <v>111.26666666666667</v>
      </c>
    </row>
    <row r="101" spans="1:9" ht="36">
      <c r="A101" s="13" t="s">
        <v>132</v>
      </c>
      <c r="B101" s="51" t="s">
        <v>131</v>
      </c>
      <c r="C101" s="52">
        <v>2114.7</v>
      </c>
      <c r="D101" s="52">
        <v>1822</v>
      </c>
      <c r="E101" s="22"/>
      <c r="F101" s="52">
        <v>2278.3</v>
      </c>
      <c r="G101" s="52">
        <v>2204.9</v>
      </c>
      <c r="H101" s="22">
        <f t="shared" si="13"/>
        <v>96.77829960935786</v>
      </c>
      <c r="I101" s="22">
        <v>0</v>
      </c>
    </row>
    <row r="102" spans="1:9" ht="17.25">
      <c r="A102" s="47" t="s">
        <v>27</v>
      </c>
      <c r="B102" s="53" t="s">
        <v>121</v>
      </c>
      <c r="C102" s="58">
        <f>SUM(C103:C104)</f>
        <v>2399.2</v>
      </c>
      <c r="D102" s="58">
        <f>SUM(D103:D104)</f>
        <v>2399.2</v>
      </c>
      <c r="E102" s="59">
        <f aca="true" t="shared" si="17" ref="E102:E107">SUM(D102/C102*100)</f>
        <v>100</v>
      </c>
      <c r="F102" s="58">
        <f>SUM(F103:F104)</f>
        <v>1670.2</v>
      </c>
      <c r="G102" s="58">
        <f>SUM(G103:G104)</f>
        <v>1670.2</v>
      </c>
      <c r="H102" s="59">
        <f aca="true" t="shared" si="18" ref="H102:H107">SUM(G102/F102*100)</f>
        <v>100</v>
      </c>
      <c r="I102" s="31">
        <f t="shared" si="16"/>
        <v>69.61487162387463</v>
      </c>
    </row>
    <row r="103" spans="1:9" ht="18">
      <c r="A103" s="55" t="s">
        <v>190</v>
      </c>
      <c r="B103" s="56" t="s">
        <v>191</v>
      </c>
      <c r="C103" s="117">
        <v>1024.9</v>
      </c>
      <c r="D103" s="91">
        <v>1024.9</v>
      </c>
      <c r="E103" s="22">
        <f t="shared" si="17"/>
        <v>100</v>
      </c>
      <c r="F103" s="117">
        <v>0</v>
      </c>
      <c r="G103" s="91">
        <v>0</v>
      </c>
      <c r="H103" s="22" t="e">
        <f t="shared" si="18"/>
        <v>#DIV/0!</v>
      </c>
      <c r="I103" s="22">
        <v>0</v>
      </c>
    </row>
    <row r="104" spans="1:9" ht="18">
      <c r="A104" s="13" t="s">
        <v>120</v>
      </c>
      <c r="B104" s="51" t="s">
        <v>122</v>
      </c>
      <c r="C104" s="117">
        <v>1374.3</v>
      </c>
      <c r="D104" s="92">
        <v>1374.3</v>
      </c>
      <c r="E104" s="22">
        <f t="shared" si="17"/>
        <v>100</v>
      </c>
      <c r="F104" s="117">
        <v>1670.2</v>
      </c>
      <c r="G104" s="92">
        <v>1670.2</v>
      </c>
      <c r="H104" s="22">
        <f t="shared" si="18"/>
        <v>100</v>
      </c>
      <c r="I104" s="22">
        <f t="shared" si="16"/>
        <v>121.53096121661937</v>
      </c>
    </row>
    <row r="105" spans="1:9" ht="34.5">
      <c r="A105" s="62" t="s">
        <v>124</v>
      </c>
      <c r="B105" s="61" t="s">
        <v>123</v>
      </c>
      <c r="C105" s="58">
        <f>SUM(C106)</f>
        <v>13943.2</v>
      </c>
      <c r="D105" s="58">
        <f>SUM(D106)</f>
        <v>13698.4</v>
      </c>
      <c r="E105" s="59">
        <f t="shared" si="17"/>
        <v>98.24430546789831</v>
      </c>
      <c r="F105" s="58">
        <f>SUM(F106)</f>
        <v>11029</v>
      </c>
      <c r="G105" s="58">
        <f>SUM(G106)</f>
        <v>11028.9</v>
      </c>
      <c r="H105" s="59">
        <f t="shared" si="18"/>
        <v>99.99909329948318</v>
      </c>
      <c r="I105" s="31">
        <f t="shared" si="16"/>
        <v>80.51232260701978</v>
      </c>
    </row>
    <row r="106" spans="1:9" ht="36">
      <c r="A106" s="63" t="s">
        <v>125</v>
      </c>
      <c r="B106" s="60" t="s">
        <v>126</v>
      </c>
      <c r="C106" s="117">
        <v>13943.2</v>
      </c>
      <c r="D106" s="91">
        <v>13698.4</v>
      </c>
      <c r="E106" s="22">
        <f t="shared" si="17"/>
        <v>98.24430546789831</v>
      </c>
      <c r="F106" s="117">
        <v>11029</v>
      </c>
      <c r="G106" s="91">
        <v>11028.9</v>
      </c>
      <c r="H106" s="22">
        <f t="shared" si="18"/>
        <v>99.99909329948318</v>
      </c>
      <c r="I106" s="22">
        <f t="shared" si="16"/>
        <v>80.51232260701978</v>
      </c>
    </row>
    <row r="107" spans="1:9" ht="17.25">
      <c r="A107" s="12" t="s">
        <v>29</v>
      </c>
      <c r="B107" s="46"/>
      <c r="C107" s="93">
        <f>SUM(C59+C68+C70+C73+C78+C83+C90+C93+C98+C102+C105)</f>
        <v>2136237.3000000003</v>
      </c>
      <c r="D107" s="93">
        <f>SUM(D59+D68+D70+D73+D78+D83+D90+D93+D98+D102+D105)</f>
        <v>2072571.8</v>
      </c>
      <c r="E107" s="31">
        <f t="shared" si="17"/>
        <v>97.01973652458928</v>
      </c>
      <c r="F107" s="93">
        <f>SUM(F59+F68+F70+F73+F78+F83+F90+F93+F98+F102+F105)</f>
        <v>2701611.3000000003</v>
      </c>
      <c r="G107" s="93">
        <f>SUM(G59+G68+G70+G73+G78+G83+G90+G93+G98+G102+G105)</f>
        <v>2515048.3000000003</v>
      </c>
      <c r="H107" s="31">
        <f t="shared" si="18"/>
        <v>93.0943803795905</v>
      </c>
      <c r="I107" s="31">
        <f t="shared" si="16"/>
        <v>121.34915181225568</v>
      </c>
    </row>
    <row r="108" spans="1:9" ht="36">
      <c r="A108" s="13" t="s">
        <v>45</v>
      </c>
      <c r="B108" s="45"/>
      <c r="C108" s="52">
        <f>SUM(C57-C107)</f>
        <v>-21700.80000000028</v>
      </c>
      <c r="D108" s="52">
        <f>SUM(D57-D107)</f>
        <v>14899.899999999907</v>
      </c>
      <c r="E108" s="22"/>
      <c r="F108" s="52">
        <f>SUM(F57-F107)</f>
        <v>-34883.500000000466</v>
      </c>
      <c r="G108" s="52">
        <f>SUM(G57-G107)</f>
        <v>-10003.30000000028</v>
      </c>
      <c r="H108" s="22"/>
      <c r="I108" s="22"/>
    </row>
    <row r="109" spans="1:9" ht="18">
      <c r="A109" s="130" t="s">
        <v>218</v>
      </c>
      <c r="B109" s="130"/>
      <c r="C109" s="130"/>
      <c r="D109" s="130"/>
      <c r="E109" s="130"/>
      <c r="F109" s="130"/>
      <c r="G109" s="130"/>
      <c r="H109" s="130"/>
      <c r="I109" s="86"/>
    </row>
    <row r="110" spans="1:9" s="26" customFormat="1" ht="36">
      <c r="A110" s="24" t="s">
        <v>32</v>
      </c>
      <c r="B110" s="73" t="s">
        <v>181</v>
      </c>
      <c r="C110" s="118">
        <v>0</v>
      </c>
      <c r="D110" s="118">
        <v>0</v>
      </c>
      <c r="E110" s="22"/>
      <c r="F110" s="67">
        <v>-89581.3</v>
      </c>
      <c r="G110" s="67">
        <v>-89581.3</v>
      </c>
      <c r="H110" s="22"/>
      <c r="I110" s="22"/>
    </row>
    <row r="111" spans="1:9" s="26" customFormat="1" ht="36">
      <c r="A111" s="24" t="s">
        <v>33</v>
      </c>
      <c r="B111" s="73" t="s">
        <v>182</v>
      </c>
      <c r="C111" s="118">
        <v>-3900</v>
      </c>
      <c r="D111" s="118">
        <v>-3900</v>
      </c>
      <c r="E111" s="31"/>
      <c r="F111" s="67">
        <v>89581.3</v>
      </c>
      <c r="G111" s="67">
        <v>89581.3</v>
      </c>
      <c r="H111" s="31"/>
      <c r="I111" s="31"/>
    </row>
    <row r="112" spans="1:9" s="26" customFormat="1" ht="36">
      <c r="A112" s="24" t="s">
        <v>34</v>
      </c>
      <c r="B112" s="73" t="s">
        <v>183</v>
      </c>
      <c r="C112" s="52">
        <v>0</v>
      </c>
      <c r="D112" s="52">
        <v>0</v>
      </c>
      <c r="E112" s="31"/>
      <c r="F112" s="22">
        <v>0</v>
      </c>
      <c r="G112" s="22">
        <v>0</v>
      </c>
      <c r="H112" s="31"/>
      <c r="I112" s="31"/>
    </row>
    <row r="113" spans="1:9" s="26" customFormat="1" ht="36">
      <c r="A113" s="24" t="s">
        <v>35</v>
      </c>
      <c r="B113" s="73" t="s">
        <v>184</v>
      </c>
      <c r="C113" s="108">
        <v>25600.8</v>
      </c>
      <c r="D113" s="108">
        <v>-10999.9</v>
      </c>
      <c r="E113" s="22"/>
      <c r="F113" s="108">
        <v>34883.5</v>
      </c>
      <c r="G113" s="108">
        <v>10003.3</v>
      </c>
      <c r="H113" s="22"/>
      <c r="I113" s="22"/>
    </row>
    <row r="114" spans="1:9" s="26" customFormat="1" ht="17.25">
      <c r="A114" s="28" t="s">
        <v>36</v>
      </c>
      <c r="B114" s="28"/>
      <c r="C114" s="31">
        <f>SUM(C110:C113)</f>
        <v>21700.8</v>
      </c>
      <c r="D114" s="31">
        <f>SUM(D110:D113)</f>
        <v>-14899.9</v>
      </c>
      <c r="E114" s="31"/>
      <c r="F114" s="31">
        <f>SUM(F110:F113)</f>
        <v>34883.5</v>
      </c>
      <c r="G114" s="31">
        <f>SUM(G110:G113)</f>
        <v>10003.3</v>
      </c>
      <c r="H114" s="31"/>
      <c r="I114" s="31"/>
    </row>
    <row r="115" spans="1:9" ht="18">
      <c r="A115" s="14"/>
      <c r="B115" s="14"/>
      <c r="C115" s="15"/>
      <c r="D115" s="15"/>
      <c r="E115" s="16"/>
      <c r="F115" s="15"/>
      <c r="G115" s="15"/>
      <c r="H115" s="16"/>
      <c r="I115" s="16"/>
    </row>
    <row r="116" spans="1:9" ht="18">
      <c r="A116" s="17"/>
      <c r="B116" s="17"/>
      <c r="C116" s="17"/>
      <c r="D116" s="17"/>
      <c r="E116" s="18"/>
      <c r="F116" s="17"/>
      <c r="G116" s="17"/>
      <c r="H116" s="18"/>
      <c r="I116" s="18"/>
    </row>
    <row r="117" spans="1:9" ht="18">
      <c r="A117" s="17"/>
      <c r="B117" s="17"/>
      <c r="C117" s="17"/>
      <c r="D117" s="132"/>
      <c r="E117" s="133"/>
      <c r="F117" s="17"/>
      <c r="G117" s="132"/>
      <c r="H117" s="133"/>
      <c r="I117" s="19"/>
    </row>
    <row r="118" spans="1:9" ht="17.25">
      <c r="A118" s="5"/>
      <c r="B118" s="5"/>
      <c r="C118" s="6"/>
      <c r="D118" s="6"/>
      <c r="E118" s="7"/>
      <c r="F118" s="6"/>
      <c r="G118" s="6"/>
      <c r="H118" s="7"/>
      <c r="I118" s="7"/>
    </row>
    <row r="119" spans="1:9" ht="17.25">
      <c r="A119" s="5"/>
      <c r="B119" s="5"/>
      <c r="E119" s="4"/>
      <c r="H119" s="4"/>
      <c r="I119" s="4"/>
    </row>
    <row r="120" spans="3:9" ht="13.5">
      <c r="C120" s="1"/>
      <c r="D120" s="1"/>
      <c r="E120" s="2"/>
      <c r="F120" s="1"/>
      <c r="G120" s="1"/>
      <c r="H120" s="2"/>
      <c r="I120" s="2"/>
    </row>
    <row r="121" spans="3:9" ht="13.5">
      <c r="C121" s="1"/>
      <c r="D121" s="1"/>
      <c r="E121" s="2"/>
      <c r="F121" s="1"/>
      <c r="G121" s="1"/>
      <c r="H121" s="2"/>
      <c r="I121" s="2"/>
    </row>
    <row r="124" spans="5:9" ht="12.75">
      <c r="E124" s="4"/>
      <c r="H124" s="4"/>
      <c r="I124" s="4"/>
    </row>
    <row r="125" spans="5:9" ht="12.75">
      <c r="E125" s="4"/>
      <c r="H125" s="4"/>
      <c r="I125" s="4"/>
    </row>
    <row r="126" spans="5:9" ht="12.75">
      <c r="E126" s="4"/>
      <c r="H126" s="4"/>
      <c r="I126" s="4"/>
    </row>
    <row r="127" spans="5:9" ht="12.75">
      <c r="E127" s="4"/>
      <c r="H127" s="4"/>
      <c r="I127" s="4"/>
    </row>
    <row r="128" spans="5:9" ht="12.75">
      <c r="E128" s="4"/>
      <c r="H128" s="4"/>
      <c r="I128" s="4"/>
    </row>
    <row r="129" spans="5:9" ht="12.75">
      <c r="E129" s="4"/>
      <c r="H129" s="4"/>
      <c r="I129" s="4"/>
    </row>
    <row r="130" spans="5:9" ht="12.75">
      <c r="E130" s="4"/>
      <c r="H130" s="4"/>
      <c r="I130" s="4"/>
    </row>
    <row r="131" spans="5:9" ht="12.75">
      <c r="E131" s="4"/>
      <c r="H131" s="4"/>
      <c r="I131" s="4"/>
    </row>
    <row r="132" spans="5:9" ht="12.75">
      <c r="E132" s="4"/>
      <c r="H132" s="4"/>
      <c r="I132" s="4"/>
    </row>
    <row r="133" spans="5:9" ht="12.75">
      <c r="E133" s="4"/>
      <c r="H133" s="4"/>
      <c r="I133" s="4"/>
    </row>
    <row r="134" spans="5:9" ht="12.75">
      <c r="E134" s="4"/>
      <c r="H134" s="4"/>
      <c r="I134" s="4"/>
    </row>
    <row r="135" spans="5:9" ht="12.75">
      <c r="E135" s="4"/>
      <c r="H135" s="4"/>
      <c r="I135" s="4"/>
    </row>
    <row r="136" spans="5:9" ht="12.75">
      <c r="E136" s="4"/>
      <c r="H136" s="4"/>
      <c r="I136" s="4"/>
    </row>
    <row r="137" spans="5:9" ht="12.75">
      <c r="E137" s="4"/>
      <c r="H137" s="4"/>
      <c r="I137" s="4"/>
    </row>
    <row r="138" spans="5:9" ht="12.75">
      <c r="E138" s="4"/>
      <c r="H138" s="4"/>
      <c r="I138" s="4"/>
    </row>
    <row r="139" spans="5:9" ht="12.75">
      <c r="E139" s="4"/>
      <c r="H139" s="4"/>
      <c r="I139" s="4"/>
    </row>
    <row r="140" spans="5:9" ht="12.75">
      <c r="E140" s="4"/>
      <c r="H140" s="4"/>
      <c r="I140" s="4"/>
    </row>
    <row r="141" spans="5:9" ht="12.75">
      <c r="E141" s="4"/>
      <c r="H141" s="4"/>
      <c r="I141" s="4"/>
    </row>
    <row r="142" spans="5:9" ht="12.75">
      <c r="E142" s="4"/>
      <c r="H142" s="4"/>
      <c r="I142" s="4"/>
    </row>
    <row r="143" spans="5:9" ht="12.75">
      <c r="E143" s="4"/>
      <c r="H143" s="4"/>
      <c r="I143" s="4"/>
    </row>
    <row r="144" spans="5:9" ht="12.75">
      <c r="E144" s="4"/>
      <c r="H144" s="4"/>
      <c r="I144" s="4"/>
    </row>
    <row r="145" spans="5:9" ht="12.75">
      <c r="E145" s="4"/>
      <c r="H145" s="4"/>
      <c r="I145" s="4"/>
    </row>
    <row r="146" spans="5:9" ht="12.75">
      <c r="E146" s="4"/>
      <c r="H146" s="4"/>
      <c r="I146" s="4"/>
    </row>
    <row r="147" spans="5:9" ht="12.75">
      <c r="E147" s="4"/>
      <c r="H147" s="4"/>
      <c r="I147" s="4"/>
    </row>
    <row r="148" spans="5:9" ht="12.75">
      <c r="E148" s="4"/>
      <c r="H148" s="4"/>
      <c r="I148" s="4"/>
    </row>
    <row r="149" spans="5:9" ht="12.75">
      <c r="E149" s="4"/>
      <c r="H149" s="4"/>
      <c r="I149" s="4"/>
    </row>
    <row r="150" spans="5:9" ht="12.75">
      <c r="E150" s="4"/>
      <c r="H150" s="4"/>
      <c r="I150" s="4"/>
    </row>
    <row r="151" spans="5:9" ht="12.75">
      <c r="E151" s="4"/>
      <c r="H151" s="4"/>
      <c r="I151" s="4"/>
    </row>
    <row r="152" spans="5:9" ht="12.75">
      <c r="E152" s="4"/>
      <c r="H152" s="4"/>
      <c r="I152" s="4"/>
    </row>
    <row r="153" spans="5:9" ht="12.75">
      <c r="E153" s="4"/>
      <c r="H153" s="4"/>
      <c r="I153" s="4"/>
    </row>
    <row r="154" spans="5:9" ht="12.75">
      <c r="E154" s="4"/>
      <c r="H154" s="4"/>
      <c r="I154" s="4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  <row r="279" spans="5:9" ht="12.75">
      <c r="E279" s="4"/>
      <c r="H279" s="4"/>
      <c r="I279" s="4"/>
    </row>
    <row r="280" spans="5:9" ht="12.75">
      <c r="E280" s="4"/>
      <c r="H280" s="4"/>
      <c r="I280" s="4"/>
    </row>
    <row r="281" spans="5:9" ht="12.75">
      <c r="E281" s="4"/>
      <c r="H281" s="4"/>
      <c r="I281" s="4"/>
    </row>
    <row r="282" spans="5:9" ht="12.75">
      <c r="E282" s="4"/>
      <c r="H282" s="4"/>
      <c r="I282" s="4"/>
    </row>
    <row r="283" spans="5:9" ht="12.75">
      <c r="E283" s="4"/>
      <c r="H283" s="4"/>
      <c r="I283" s="4"/>
    </row>
    <row r="284" spans="5:9" ht="12.75">
      <c r="E284" s="4"/>
      <c r="H284" s="4"/>
      <c r="I284" s="4"/>
    </row>
    <row r="285" spans="5:9" ht="12.75">
      <c r="E285" s="4"/>
      <c r="H285" s="4"/>
      <c r="I285" s="4"/>
    </row>
  </sheetData>
  <sheetProtection/>
  <mergeCells count="11">
    <mergeCell ref="A1:I1"/>
    <mergeCell ref="C4:E4"/>
    <mergeCell ref="A4:A5"/>
    <mergeCell ref="F4:H4"/>
    <mergeCell ref="I4:I5"/>
    <mergeCell ref="B4:B5"/>
    <mergeCell ref="A6:I6"/>
    <mergeCell ref="G117:H117"/>
    <mergeCell ref="A58:H58"/>
    <mergeCell ref="A109:H109"/>
    <mergeCell ref="D117:E117"/>
  </mergeCells>
  <printOptions/>
  <pageMargins left="0.2362204724409449" right="0.2755905511811024" top="0.4724409448818898" bottom="0.5905511811023623" header="0.5118110236220472" footer="0.5118110236220472"/>
  <pageSetup fitToHeight="4" fitToWidth="1" horizontalDpi="600" verticalDpi="600" orientation="portrait" paperSize="9" scale="55" r:id="rId1"/>
  <rowBreaks count="2" manualBreakCount="2">
    <brk id="61" max="8" man="1"/>
    <brk id="10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7"/>
  <sheetViews>
    <sheetView zoomScale="60" zoomScaleNormal="60" zoomScaleSheetLayoutView="70" zoomScalePageLayoutView="0" workbookViewId="0" topLeftCell="A91">
      <selection activeCell="G102" sqref="G102:G103"/>
    </sheetView>
  </sheetViews>
  <sheetFormatPr defaultColWidth="9.125" defaultRowHeight="12.75"/>
  <cols>
    <col min="1" max="1" width="65.50390625" style="3" customWidth="1"/>
    <col min="2" max="2" width="31.125" style="3" customWidth="1"/>
    <col min="3" max="3" width="18.625" style="3" customWidth="1"/>
    <col min="4" max="4" width="17.50390625" style="3" customWidth="1"/>
    <col min="5" max="5" width="13.375" style="3" customWidth="1"/>
    <col min="6" max="6" width="18.625" style="3" customWidth="1"/>
    <col min="7" max="7" width="20.375" style="3" customWidth="1"/>
    <col min="8" max="8" width="16.375" style="3" customWidth="1"/>
    <col min="9" max="9" width="16.00390625" style="3" customWidth="1"/>
    <col min="10" max="16384" width="9.125" style="3" customWidth="1"/>
  </cols>
  <sheetData>
    <row r="1" spans="1:13" ht="20.25">
      <c r="A1" s="134" t="s">
        <v>233</v>
      </c>
      <c r="B1" s="134"/>
      <c r="C1" s="134"/>
      <c r="D1" s="134"/>
      <c r="E1" s="134"/>
      <c r="F1" s="134"/>
      <c r="G1" s="134"/>
      <c r="H1" s="134"/>
      <c r="I1" s="135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">
      <c r="A3" s="141" t="s">
        <v>130</v>
      </c>
      <c r="B3" s="141" t="s">
        <v>49</v>
      </c>
      <c r="C3" s="136" t="s">
        <v>203</v>
      </c>
      <c r="D3" s="137"/>
      <c r="E3" s="137"/>
      <c r="F3" s="136" t="s">
        <v>221</v>
      </c>
      <c r="G3" s="137"/>
      <c r="H3" s="137"/>
      <c r="I3" s="139" t="s">
        <v>234</v>
      </c>
    </row>
    <row r="4" spans="1:9" s="26" customFormat="1" ht="46.5">
      <c r="A4" s="142"/>
      <c r="B4" s="142"/>
      <c r="C4" s="21" t="s">
        <v>47</v>
      </c>
      <c r="D4" s="21" t="s">
        <v>231</v>
      </c>
      <c r="E4" s="21" t="s">
        <v>46</v>
      </c>
      <c r="F4" s="21" t="s">
        <v>47</v>
      </c>
      <c r="G4" s="21" t="s">
        <v>232</v>
      </c>
      <c r="H4" s="21" t="s">
        <v>46</v>
      </c>
      <c r="I4" s="129"/>
    </row>
    <row r="5" spans="1:9" s="26" customFormat="1" ht="17.25">
      <c r="A5" s="140" t="s">
        <v>0</v>
      </c>
      <c r="B5" s="140"/>
      <c r="C5" s="140"/>
      <c r="D5" s="140"/>
      <c r="E5" s="140"/>
      <c r="F5" s="140"/>
      <c r="G5" s="140"/>
      <c r="H5" s="140"/>
      <c r="I5" s="143"/>
    </row>
    <row r="6" spans="1:9" s="72" customFormat="1" ht="18">
      <c r="A6" s="71" t="s">
        <v>15</v>
      </c>
      <c r="B6" s="102" t="s">
        <v>136</v>
      </c>
      <c r="C6" s="83">
        <f>C7+C9+C11+C17+C20+C24+C26+C29+C32+C38</f>
        <v>383995.10000000003</v>
      </c>
      <c r="D6" s="83">
        <f>D7+D9+D11+D17+D20+D24+D26+D29+D32+D38</f>
        <v>371186.70000000007</v>
      </c>
      <c r="E6" s="83">
        <f>SUM(D6/C6*100)</f>
        <v>96.66443660348791</v>
      </c>
      <c r="F6" s="114">
        <f>F7+F9+F11+F17+F20+F24+F26+F29+F32+F38+F15</f>
        <v>556286.3</v>
      </c>
      <c r="G6" s="114">
        <f>G7+G9+G11+G17+G20+G24+G26+G29+G32+G38+G15</f>
        <v>471480.89999999997</v>
      </c>
      <c r="H6" s="83">
        <f>SUM(G6/F6*100)</f>
        <v>84.75508025274034</v>
      </c>
      <c r="I6" s="83">
        <f>G6/D6%</f>
        <v>127.01987975323466</v>
      </c>
    </row>
    <row r="7" spans="1:9" s="72" customFormat="1" ht="18">
      <c r="A7" s="71" t="s">
        <v>210</v>
      </c>
      <c r="B7" s="102" t="s">
        <v>137</v>
      </c>
      <c r="C7" s="114">
        <f aca="true" t="shared" si="0" ref="C7:I7">C8</f>
        <v>264221</v>
      </c>
      <c r="D7" s="114">
        <f t="shared" si="0"/>
        <v>264221.1</v>
      </c>
      <c r="E7" s="83">
        <f t="shared" si="0"/>
        <v>100.00003784710525</v>
      </c>
      <c r="F7" s="114">
        <f t="shared" si="0"/>
        <v>286863.4</v>
      </c>
      <c r="G7" s="114">
        <f t="shared" si="0"/>
        <v>263085.2</v>
      </c>
      <c r="H7" s="83">
        <f t="shared" si="0"/>
        <v>91.71096765917157</v>
      </c>
      <c r="I7" s="83">
        <f t="shared" si="0"/>
        <v>99.57009489401112</v>
      </c>
    </row>
    <row r="8" spans="1:9" s="26" customFormat="1" ht="18">
      <c r="A8" s="30" t="s">
        <v>3</v>
      </c>
      <c r="B8" s="103" t="s">
        <v>138</v>
      </c>
      <c r="C8" s="52">
        <v>264221</v>
      </c>
      <c r="D8" s="52">
        <v>264221.1</v>
      </c>
      <c r="E8" s="22">
        <f aca="true" t="shared" si="1" ref="E8:E14">SUM(D8/C8*100)</f>
        <v>100.00003784710525</v>
      </c>
      <c r="F8" s="52">
        <v>286863.4</v>
      </c>
      <c r="G8" s="52">
        <v>263085.2</v>
      </c>
      <c r="H8" s="22">
        <f aca="true" t="shared" si="2" ref="H8:H32">SUM(G8/F8*100)</f>
        <v>91.71096765917157</v>
      </c>
      <c r="I8" s="22">
        <f aca="true" t="shared" si="3" ref="I8:I32">G8/D8%</f>
        <v>99.57009489401112</v>
      </c>
    </row>
    <row r="9" spans="1:9" s="74" customFormat="1" ht="36">
      <c r="A9" s="29" t="s">
        <v>139</v>
      </c>
      <c r="B9" s="104" t="s">
        <v>140</v>
      </c>
      <c r="C9" s="114">
        <f>C10</f>
        <v>26105.4</v>
      </c>
      <c r="D9" s="114">
        <f>D10</f>
        <v>24111.2</v>
      </c>
      <c r="E9" s="83">
        <f t="shared" si="1"/>
        <v>92.36096746267054</v>
      </c>
      <c r="F9" s="114">
        <f>F10</f>
        <v>27247.4</v>
      </c>
      <c r="G9" s="114">
        <f>G10</f>
        <v>27771.5</v>
      </c>
      <c r="H9" s="83">
        <f t="shared" si="2"/>
        <v>101.92348627758977</v>
      </c>
      <c r="I9" s="22">
        <f t="shared" si="3"/>
        <v>115.18091177544046</v>
      </c>
    </row>
    <row r="10" spans="1:9" s="26" customFormat="1" ht="36">
      <c r="A10" s="75" t="s">
        <v>185</v>
      </c>
      <c r="B10" s="103" t="s">
        <v>141</v>
      </c>
      <c r="C10" s="52">
        <v>26105.4</v>
      </c>
      <c r="D10" s="52">
        <v>24111.2</v>
      </c>
      <c r="E10" s="22">
        <f t="shared" si="1"/>
        <v>92.36096746267054</v>
      </c>
      <c r="F10" s="52">
        <v>27247.4</v>
      </c>
      <c r="G10" s="52">
        <v>27771.5</v>
      </c>
      <c r="H10" s="22">
        <f t="shared" si="2"/>
        <v>101.92348627758977</v>
      </c>
      <c r="I10" s="22">
        <f t="shared" si="3"/>
        <v>115.18091177544046</v>
      </c>
    </row>
    <row r="11" spans="1:9" s="74" customFormat="1" ht="18">
      <c r="A11" s="29" t="s">
        <v>142</v>
      </c>
      <c r="B11" s="104" t="s">
        <v>143</v>
      </c>
      <c r="C11" s="114">
        <f>SUM(C12:C14)</f>
        <v>42390.7</v>
      </c>
      <c r="D11" s="114">
        <f>SUM(D12:D14)</f>
        <v>41165</v>
      </c>
      <c r="E11" s="83">
        <f t="shared" si="1"/>
        <v>97.10856390670595</v>
      </c>
      <c r="F11" s="114">
        <f>SUM(F12:F14)</f>
        <v>39498.2</v>
      </c>
      <c r="G11" s="114">
        <f>SUM(G12:G14)</f>
        <v>39612</v>
      </c>
      <c r="H11" s="83">
        <f t="shared" si="2"/>
        <v>100.28811439508635</v>
      </c>
      <c r="I11" s="83">
        <f t="shared" si="3"/>
        <v>96.22737762662456</v>
      </c>
    </row>
    <row r="12" spans="1:9" s="26" customFormat="1" ht="18">
      <c r="A12" s="30" t="s">
        <v>9</v>
      </c>
      <c r="B12" s="103" t="s">
        <v>144</v>
      </c>
      <c r="C12" s="52">
        <v>28428</v>
      </c>
      <c r="D12" s="52">
        <v>27365.3</v>
      </c>
      <c r="E12" s="22">
        <f t="shared" si="1"/>
        <v>96.26178415646545</v>
      </c>
      <c r="F12" s="52">
        <v>7020</v>
      </c>
      <c r="G12" s="52">
        <v>7027.7</v>
      </c>
      <c r="H12" s="22">
        <f t="shared" si="2"/>
        <v>100.1096866096866</v>
      </c>
      <c r="I12" s="22">
        <f t="shared" si="3"/>
        <v>25.681063244327667</v>
      </c>
    </row>
    <row r="13" spans="1:9" s="26" customFormat="1" ht="18">
      <c r="A13" s="30" t="s">
        <v>16</v>
      </c>
      <c r="B13" s="103" t="s">
        <v>145</v>
      </c>
      <c r="C13" s="52">
        <v>11283.7</v>
      </c>
      <c r="D13" s="52">
        <v>11283.7</v>
      </c>
      <c r="E13" s="22">
        <f t="shared" si="1"/>
        <v>100</v>
      </c>
      <c r="F13" s="52">
        <v>20431.2</v>
      </c>
      <c r="G13" s="52">
        <v>20431.2</v>
      </c>
      <c r="H13" s="22">
        <f t="shared" si="2"/>
        <v>100</v>
      </c>
      <c r="I13" s="22">
        <f t="shared" si="3"/>
        <v>181.06826661467426</v>
      </c>
    </row>
    <row r="14" spans="1:9" s="26" customFormat="1" ht="36">
      <c r="A14" s="30" t="s">
        <v>39</v>
      </c>
      <c r="B14" s="103" t="s">
        <v>146</v>
      </c>
      <c r="C14" s="52">
        <v>2679</v>
      </c>
      <c r="D14" s="52">
        <v>2516</v>
      </c>
      <c r="E14" s="22">
        <f t="shared" si="1"/>
        <v>93.91564016424039</v>
      </c>
      <c r="F14" s="52">
        <v>12047</v>
      </c>
      <c r="G14" s="52">
        <v>12153.1</v>
      </c>
      <c r="H14" s="22">
        <f t="shared" si="2"/>
        <v>100.8807171910019</v>
      </c>
      <c r="I14" s="22">
        <f t="shared" si="3"/>
        <v>483.03259141494436</v>
      </c>
    </row>
    <row r="15" spans="1:9" ht="18">
      <c r="A15" s="115" t="s">
        <v>147</v>
      </c>
      <c r="B15" s="104" t="s">
        <v>148</v>
      </c>
      <c r="C15" s="114">
        <f>SUM(C16)</f>
        <v>0</v>
      </c>
      <c r="D15" s="114">
        <f>SUM(D16)</f>
        <v>0</v>
      </c>
      <c r="E15" s="114">
        <f>SUM(E16)</f>
        <v>0</v>
      </c>
      <c r="F15" s="114">
        <f>SUM(F16)</f>
        <v>87534.8</v>
      </c>
      <c r="G15" s="114">
        <f>SUM(G16)</f>
        <v>92267.3</v>
      </c>
      <c r="H15" s="114">
        <f t="shared" si="2"/>
        <v>105.40642121761859</v>
      </c>
      <c r="I15" s="114" t="e">
        <f t="shared" si="3"/>
        <v>#DIV/0!</v>
      </c>
    </row>
    <row r="16" spans="1:9" ht="18">
      <c r="A16" s="10" t="s">
        <v>222</v>
      </c>
      <c r="B16" s="103" t="s">
        <v>150</v>
      </c>
      <c r="C16" s="52">
        <v>0</v>
      </c>
      <c r="D16" s="52">
        <v>0</v>
      </c>
      <c r="E16" s="52"/>
      <c r="F16" s="52">
        <v>87534.8</v>
      </c>
      <c r="G16" s="52">
        <v>92267.3</v>
      </c>
      <c r="H16" s="52">
        <f t="shared" si="2"/>
        <v>105.40642121761859</v>
      </c>
      <c r="I16" s="52" t="e">
        <f t="shared" si="3"/>
        <v>#DIV/0!</v>
      </c>
    </row>
    <row r="17" spans="1:9" s="74" customFormat="1" ht="18">
      <c r="A17" s="29" t="s">
        <v>4</v>
      </c>
      <c r="B17" s="104" t="s">
        <v>151</v>
      </c>
      <c r="C17" s="114">
        <f>SUM(C18:C19)</f>
        <v>12054.9</v>
      </c>
      <c r="D17" s="114">
        <f>SUM(D18:D19)</f>
        <v>12054.9</v>
      </c>
      <c r="E17" s="83">
        <f>SUM(D17/C17*100)</f>
        <v>100</v>
      </c>
      <c r="F17" s="114">
        <f>SUM(F18:F19)</f>
        <v>11277.3</v>
      </c>
      <c r="G17" s="114">
        <f>SUM(G18:G19)</f>
        <v>11293.8</v>
      </c>
      <c r="H17" s="83">
        <f>SUM(G17/F17*100)</f>
        <v>100.1463116171424</v>
      </c>
      <c r="I17" s="83">
        <f>G17/D17%</f>
        <v>93.68638478958763</v>
      </c>
    </row>
    <row r="18" spans="1:9" s="26" customFormat="1" ht="36">
      <c r="A18" s="75" t="s">
        <v>186</v>
      </c>
      <c r="B18" s="103" t="s">
        <v>152</v>
      </c>
      <c r="C18" s="52">
        <v>12009.9</v>
      </c>
      <c r="D18" s="52">
        <v>12009.9</v>
      </c>
      <c r="E18" s="22">
        <f>SUM(D18/C18*100)</f>
        <v>100</v>
      </c>
      <c r="F18" s="52">
        <v>11207.3</v>
      </c>
      <c r="G18" s="52">
        <v>11223.8</v>
      </c>
      <c r="H18" s="22">
        <f t="shared" si="2"/>
        <v>100.14722546911388</v>
      </c>
      <c r="I18" s="22">
        <f t="shared" si="3"/>
        <v>93.45456664918109</v>
      </c>
    </row>
    <row r="19" spans="1:9" s="26" customFormat="1" ht="36">
      <c r="A19" s="75" t="s">
        <v>188</v>
      </c>
      <c r="B19" s="103" t="s">
        <v>189</v>
      </c>
      <c r="C19" s="52">
        <v>45</v>
      </c>
      <c r="D19" s="52">
        <v>45</v>
      </c>
      <c r="E19" s="22"/>
      <c r="F19" s="52">
        <v>70</v>
      </c>
      <c r="G19" s="52">
        <v>70</v>
      </c>
      <c r="H19" s="22"/>
      <c r="I19" s="22">
        <f t="shared" si="3"/>
        <v>155.55555555555554</v>
      </c>
    </row>
    <row r="20" spans="1:9" s="74" customFormat="1" ht="36">
      <c r="A20" s="29" t="s">
        <v>10</v>
      </c>
      <c r="B20" s="104" t="s">
        <v>154</v>
      </c>
      <c r="C20" s="114">
        <f>SUM(C21:C23)</f>
        <v>12791</v>
      </c>
      <c r="D20" s="114">
        <f>SUM(D21:D23)</f>
        <v>12790.900000000001</v>
      </c>
      <c r="E20" s="83">
        <f aca="true" t="shared" si="4" ref="E20:E26">SUM(D20/C20*100)</f>
        <v>99.9992182002971</v>
      </c>
      <c r="F20" s="114">
        <f>SUM(F21:F23)</f>
        <v>22678.1</v>
      </c>
      <c r="G20" s="114">
        <f>SUM(G21:G23)</f>
        <v>14591.300000000001</v>
      </c>
      <c r="H20" s="83">
        <f t="shared" si="2"/>
        <v>64.34092803188982</v>
      </c>
      <c r="I20" s="83">
        <f t="shared" si="3"/>
        <v>114.07563189455003</v>
      </c>
    </row>
    <row r="21" spans="1:9" s="26" customFormat="1" ht="108">
      <c r="A21" s="75" t="s">
        <v>155</v>
      </c>
      <c r="B21" s="103" t="s">
        <v>156</v>
      </c>
      <c r="C21" s="52">
        <v>9439.5</v>
      </c>
      <c r="D21" s="52">
        <v>9439.4</v>
      </c>
      <c r="E21" s="22">
        <f t="shared" si="4"/>
        <v>99.99894062185497</v>
      </c>
      <c r="F21" s="52">
        <v>16986.7</v>
      </c>
      <c r="G21" s="52">
        <v>10478.7</v>
      </c>
      <c r="H21" s="22">
        <f t="shared" si="2"/>
        <v>61.68767329734439</v>
      </c>
      <c r="I21" s="22">
        <f t="shared" si="3"/>
        <v>111.0102337012946</v>
      </c>
    </row>
    <row r="22" spans="1:9" s="26" customFormat="1" ht="36">
      <c r="A22" s="75" t="s">
        <v>157</v>
      </c>
      <c r="B22" s="103" t="s">
        <v>158</v>
      </c>
      <c r="C22" s="52">
        <v>116.2</v>
      </c>
      <c r="D22" s="52">
        <v>116.2</v>
      </c>
      <c r="E22" s="22">
        <f t="shared" si="4"/>
        <v>100</v>
      </c>
      <c r="F22" s="52">
        <v>165</v>
      </c>
      <c r="G22" s="52">
        <v>165</v>
      </c>
      <c r="H22" s="22">
        <f t="shared" si="2"/>
        <v>100</v>
      </c>
      <c r="I22" s="22"/>
    </row>
    <row r="23" spans="1:9" s="26" customFormat="1" ht="108">
      <c r="A23" s="75" t="s">
        <v>159</v>
      </c>
      <c r="B23" s="103" t="s">
        <v>160</v>
      </c>
      <c r="C23" s="52">
        <v>3235.3</v>
      </c>
      <c r="D23" s="52">
        <v>3235.3</v>
      </c>
      <c r="E23" s="22">
        <f t="shared" si="4"/>
        <v>100</v>
      </c>
      <c r="F23" s="52">
        <v>5526.4</v>
      </c>
      <c r="G23" s="52">
        <v>3947.6</v>
      </c>
      <c r="H23" s="22">
        <f>SUM(G23/F23*100)</f>
        <v>71.43167342211927</v>
      </c>
      <c r="I23" s="22">
        <f>G23/D23%</f>
        <v>122.01650542453558</v>
      </c>
    </row>
    <row r="24" spans="1:9" s="74" customFormat="1" ht="18">
      <c r="A24" s="76" t="s">
        <v>11</v>
      </c>
      <c r="B24" s="104" t="s">
        <v>161</v>
      </c>
      <c r="C24" s="114">
        <f>C25</f>
        <v>960</v>
      </c>
      <c r="D24" s="114">
        <f>D25</f>
        <v>801</v>
      </c>
      <c r="E24" s="105">
        <f t="shared" si="4"/>
        <v>83.4375</v>
      </c>
      <c r="F24" s="114">
        <f>F25</f>
        <v>684.6</v>
      </c>
      <c r="G24" s="114">
        <f>G25</f>
        <v>540.2</v>
      </c>
      <c r="H24" s="105">
        <f>SUM(G24/F24*100)</f>
        <v>78.90739117732983</v>
      </c>
      <c r="I24" s="105">
        <f>G24/D24%</f>
        <v>67.4406991260924</v>
      </c>
    </row>
    <row r="25" spans="1:9" s="26" customFormat="1" ht="18">
      <c r="A25" s="75" t="s">
        <v>162</v>
      </c>
      <c r="B25" s="103" t="s">
        <v>163</v>
      </c>
      <c r="C25" s="52">
        <v>960</v>
      </c>
      <c r="D25" s="52">
        <v>801</v>
      </c>
      <c r="E25" s="22">
        <f t="shared" si="4"/>
        <v>83.4375</v>
      </c>
      <c r="F25" s="52">
        <v>684.6</v>
      </c>
      <c r="G25" s="52">
        <v>540.2</v>
      </c>
      <c r="H25" s="22">
        <f t="shared" si="2"/>
        <v>78.90739117732983</v>
      </c>
      <c r="I25" s="22">
        <f t="shared" si="3"/>
        <v>67.4406991260924</v>
      </c>
    </row>
    <row r="26" spans="1:9" s="74" customFormat="1" ht="36">
      <c r="A26" s="77" t="s">
        <v>164</v>
      </c>
      <c r="B26" s="104" t="s">
        <v>165</v>
      </c>
      <c r="C26" s="114">
        <f>SUM(C27:C28)</f>
        <v>528.8</v>
      </c>
      <c r="D26" s="114">
        <f>SUM(D27:D28)</f>
        <v>529.8</v>
      </c>
      <c r="E26" s="83">
        <f t="shared" si="4"/>
        <v>100.18910741301059</v>
      </c>
      <c r="F26" s="114">
        <f>SUM(F27:F28)</f>
        <v>568.2</v>
      </c>
      <c r="G26" s="114">
        <f>SUM(G27:G28)</f>
        <v>568.2</v>
      </c>
      <c r="H26" s="83">
        <f>SUM(G26/F26*100)</f>
        <v>100</v>
      </c>
      <c r="I26" s="83">
        <f>G26/D26%</f>
        <v>107.24801812004533</v>
      </c>
    </row>
    <row r="27" spans="1:9" s="26" customFormat="1" ht="18">
      <c r="A27" s="30" t="s">
        <v>6</v>
      </c>
      <c r="B27" s="103" t="s">
        <v>166</v>
      </c>
      <c r="C27" s="52">
        <v>468.8</v>
      </c>
      <c r="D27" s="52">
        <v>469.8</v>
      </c>
      <c r="E27" s="22">
        <f aca="true" t="shared" si="5" ref="E27:E32">SUM(D27/C27*100)</f>
        <v>100.21331058020478</v>
      </c>
      <c r="F27" s="52">
        <v>520.6</v>
      </c>
      <c r="G27" s="52">
        <v>520.6</v>
      </c>
      <c r="H27" s="22">
        <f t="shared" si="2"/>
        <v>100</v>
      </c>
      <c r="I27" s="22">
        <f t="shared" si="3"/>
        <v>110.81311196253725</v>
      </c>
    </row>
    <row r="28" spans="1:9" s="26" customFormat="1" ht="18">
      <c r="A28" s="30" t="s">
        <v>167</v>
      </c>
      <c r="B28" s="103" t="s">
        <v>168</v>
      </c>
      <c r="C28" s="52">
        <v>60</v>
      </c>
      <c r="D28" s="52">
        <v>60</v>
      </c>
      <c r="E28" s="22">
        <f t="shared" si="5"/>
        <v>100</v>
      </c>
      <c r="F28" s="52">
        <v>47.6</v>
      </c>
      <c r="G28" s="52">
        <v>47.6</v>
      </c>
      <c r="H28" s="22">
        <f t="shared" si="2"/>
        <v>100</v>
      </c>
      <c r="I28" s="22">
        <f t="shared" si="3"/>
        <v>79.33333333333334</v>
      </c>
    </row>
    <row r="29" spans="1:9" s="78" customFormat="1" ht="36">
      <c r="A29" s="29" t="s">
        <v>7</v>
      </c>
      <c r="B29" s="104" t="s">
        <v>169</v>
      </c>
      <c r="C29" s="114">
        <f>SUM(C30:C31)</f>
        <v>22135.1</v>
      </c>
      <c r="D29" s="114">
        <f>SUM(D30:D31)</f>
        <v>12698.2</v>
      </c>
      <c r="E29" s="83">
        <f t="shared" si="5"/>
        <v>57.36680656513863</v>
      </c>
      <c r="F29" s="114">
        <f>SUM(F30:F31)</f>
        <v>15420.800000000001</v>
      </c>
      <c r="G29" s="114">
        <f>SUM(G30:G31)</f>
        <v>12185.7</v>
      </c>
      <c r="H29" s="83">
        <f t="shared" si="2"/>
        <v>79.02119215604897</v>
      </c>
      <c r="I29" s="83">
        <f t="shared" si="3"/>
        <v>95.96399489691451</v>
      </c>
    </row>
    <row r="30" spans="1:9" s="26" customFormat="1" ht="108">
      <c r="A30" s="75" t="s">
        <v>170</v>
      </c>
      <c r="B30" s="103" t="s">
        <v>171</v>
      </c>
      <c r="C30" s="52">
        <v>11456.1</v>
      </c>
      <c r="D30" s="52">
        <v>2019.1</v>
      </c>
      <c r="E30" s="22">
        <f t="shared" si="5"/>
        <v>17.6246715723501</v>
      </c>
      <c r="F30" s="52">
        <v>6999.1</v>
      </c>
      <c r="G30" s="52">
        <v>3769.3</v>
      </c>
      <c r="H30" s="22">
        <f t="shared" si="2"/>
        <v>53.854066951465185</v>
      </c>
      <c r="I30" s="22">
        <f t="shared" si="3"/>
        <v>186.6821851319895</v>
      </c>
    </row>
    <row r="31" spans="1:9" s="26" customFormat="1" ht="36">
      <c r="A31" s="75" t="s">
        <v>172</v>
      </c>
      <c r="B31" s="103" t="s">
        <v>173</v>
      </c>
      <c r="C31" s="52">
        <v>10679</v>
      </c>
      <c r="D31" s="52">
        <v>10679.1</v>
      </c>
      <c r="E31" s="22">
        <f t="shared" si="5"/>
        <v>100.00093641726752</v>
      </c>
      <c r="F31" s="52">
        <v>8421.7</v>
      </c>
      <c r="G31" s="52">
        <v>8416.4</v>
      </c>
      <c r="H31" s="22">
        <f t="shared" si="2"/>
        <v>99.93706733794838</v>
      </c>
      <c r="I31" s="22">
        <f t="shared" si="3"/>
        <v>78.81188489666732</v>
      </c>
    </row>
    <row r="32" spans="1:9" s="78" customFormat="1" ht="18">
      <c r="A32" s="29" t="s">
        <v>38</v>
      </c>
      <c r="B32" s="104" t="s">
        <v>177</v>
      </c>
      <c r="C32" s="83">
        <f>SUM(C33:C37)</f>
        <v>2808.2</v>
      </c>
      <c r="D32" s="83">
        <f>SUM(D33:D37)</f>
        <v>2813.3999999999996</v>
      </c>
      <c r="E32" s="83">
        <f t="shared" si="5"/>
        <v>100.18517199629655</v>
      </c>
      <c r="F32" s="114">
        <f>SUM(F33:F36:F37)</f>
        <v>3100.7000000000003</v>
      </c>
      <c r="G32" s="114">
        <f>SUM(G33:G36:G37)</f>
        <v>3087.6</v>
      </c>
      <c r="H32" s="83">
        <f t="shared" si="2"/>
        <v>99.57751475473279</v>
      </c>
      <c r="I32" s="83">
        <f t="shared" si="3"/>
        <v>109.74621454467905</v>
      </c>
    </row>
    <row r="33" spans="1:9" s="26" customFormat="1" ht="36">
      <c r="A33" s="75" t="s">
        <v>204</v>
      </c>
      <c r="B33" s="101" t="s">
        <v>205</v>
      </c>
      <c r="C33" s="52">
        <v>806.5</v>
      </c>
      <c r="D33" s="52">
        <v>811.4</v>
      </c>
      <c r="E33" s="22"/>
      <c r="F33" s="52">
        <v>1229.7</v>
      </c>
      <c r="G33" s="52">
        <v>1223.2</v>
      </c>
      <c r="H33" s="83">
        <f aca="true" t="shared" si="6" ref="H33:H40">SUM(G33/F33*100)</f>
        <v>99.47141579246971</v>
      </c>
      <c r="I33" s="83">
        <f aca="true" t="shared" si="7" ref="I33:I40">G33/D33%</f>
        <v>150.75178703475476</v>
      </c>
    </row>
    <row r="34" spans="1:9" s="26" customFormat="1" ht="36">
      <c r="A34" s="75" t="s">
        <v>215</v>
      </c>
      <c r="B34" s="101" t="s">
        <v>214</v>
      </c>
      <c r="C34" s="52">
        <v>60.5</v>
      </c>
      <c r="D34" s="52">
        <v>60.5</v>
      </c>
      <c r="E34" s="22"/>
      <c r="F34" s="52">
        <v>363.7</v>
      </c>
      <c r="G34" s="52">
        <v>365.4</v>
      </c>
      <c r="H34" s="83">
        <f t="shared" si="6"/>
        <v>100.46741820181468</v>
      </c>
      <c r="I34" s="83">
        <f t="shared" si="7"/>
        <v>603.9669421487603</v>
      </c>
    </row>
    <row r="35" spans="1:9" s="26" customFormat="1" ht="144">
      <c r="A35" s="112" t="s">
        <v>208</v>
      </c>
      <c r="B35" s="101" t="s">
        <v>207</v>
      </c>
      <c r="C35" s="22">
        <v>673.2</v>
      </c>
      <c r="D35" s="22">
        <v>673.2</v>
      </c>
      <c r="E35" s="22"/>
      <c r="F35" s="22">
        <v>833.4</v>
      </c>
      <c r="G35" s="22">
        <v>835.4</v>
      </c>
      <c r="H35" s="83">
        <f t="shared" si="6"/>
        <v>100.23998080153586</v>
      </c>
      <c r="I35" s="83">
        <f t="shared" si="7"/>
        <v>124.09387997623291</v>
      </c>
    </row>
    <row r="36" spans="1:9" s="26" customFormat="1" ht="36">
      <c r="A36" s="75" t="s">
        <v>206</v>
      </c>
      <c r="B36" s="101" t="s">
        <v>209</v>
      </c>
      <c r="C36" s="52">
        <v>1268</v>
      </c>
      <c r="D36" s="52">
        <v>1268.3</v>
      </c>
      <c r="E36" s="22">
        <f aca="true" t="shared" si="8" ref="E36:E45">SUM(D36/C36*100)</f>
        <v>100.02365930599369</v>
      </c>
      <c r="F36" s="22">
        <v>401.8</v>
      </c>
      <c r="G36" s="22">
        <v>390</v>
      </c>
      <c r="H36" s="83">
        <f t="shared" si="6"/>
        <v>97.06321553011448</v>
      </c>
      <c r="I36" s="83">
        <f t="shared" si="7"/>
        <v>30.749822597177324</v>
      </c>
    </row>
    <row r="37" spans="1:9" ht="18">
      <c r="A37" s="75" t="s">
        <v>224</v>
      </c>
      <c r="B37" s="101" t="s">
        <v>229</v>
      </c>
      <c r="C37" s="52"/>
      <c r="D37" s="52"/>
      <c r="E37" s="52" t="e">
        <f t="shared" si="8"/>
        <v>#DIV/0!</v>
      </c>
      <c r="F37" s="52">
        <v>272.1</v>
      </c>
      <c r="G37" s="52">
        <v>273.6</v>
      </c>
      <c r="H37" s="83">
        <f t="shared" si="6"/>
        <v>100.55126791620728</v>
      </c>
      <c r="I37" s="83" t="e">
        <f t="shared" si="7"/>
        <v>#DIV/0!</v>
      </c>
    </row>
    <row r="38" spans="1:9" s="116" customFormat="1" ht="18">
      <c r="A38" s="115" t="s">
        <v>8</v>
      </c>
      <c r="B38" s="104" t="s">
        <v>178</v>
      </c>
      <c r="C38" s="114">
        <f>SUM(C39:C40)</f>
        <v>0</v>
      </c>
      <c r="D38" s="114">
        <f>SUM(D39:D40)</f>
        <v>1.2</v>
      </c>
      <c r="E38" s="52" t="e">
        <f t="shared" si="8"/>
        <v>#DIV/0!</v>
      </c>
      <c r="F38" s="114">
        <f>SUM(F39:F40)</f>
        <v>61412.8</v>
      </c>
      <c r="G38" s="114">
        <f>SUM(G39:G40)</f>
        <v>6478.099999999999</v>
      </c>
      <c r="H38" s="83">
        <f>SUM(G38/F38*100)</f>
        <v>10.548452439882238</v>
      </c>
      <c r="I38" s="83">
        <f>G38/D38%</f>
        <v>539841.6666666666</v>
      </c>
    </row>
    <row r="39" spans="1:9" ht="18">
      <c r="A39" s="10" t="s">
        <v>179</v>
      </c>
      <c r="B39" s="103" t="s">
        <v>180</v>
      </c>
      <c r="C39" s="52">
        <v>0</v>
      </c>
      <c r="D39" s="52">
        <v>1.2</v>
      </c>
      <c r="E39" s="52" t="e">
        <f t="shared" si="8"/>
        <v>#DIV/0!</v>
      </c>
      <c r="F39" s="52">
        <v>0</v>
      </c>
      <c r="G39" s="52">
        <v>26.2</v>
      </c>
      <c r="H39" s="83" t="e">
        <f>SUM(G39/F39*100)</f>
        <v>#DIV/0!</v>
      </c>
      <c r="I39" s="83">
        <f>G39/D39%</f>
        <v>2183.333333333333</v>
      </c>
    </row>
    <row r="40" spans="1:9" ht="18">
      <c r="A40" s="10" t="s">
        <v>8</v>
      </c>
      <c r="B40" s="103" t="s">
        <v>226</v>
      </c>
      <c r="C40" s="52"/>
      <c r="D40" s="52"/>
      <c r="E40" s="52" t="e">
        <f t="shared" si="8"/>
        <v>#DIV/0!</v>
      </c>
      <c r="F40" s="52">
        <v>61412.8</v>
      </c>
      <c r="G40" s="52">
        <v>6451.9</v>
      </c>
      <c r="H40" s="52">
        <f t="shared" si="6"/>
        <v>10.505790323841282</v>
      </c>
      <c r="I40" s="52" t="e">
        <f t="shared" si="7"/>
        <v>#DIV/0!</v>
      </c>
    </row>
    <row r="41" spans="1:9" s="26" customFormat="1" ht="17.25">
      <c r="A41" s="66" t="s">
        <v>1</v>
      </c>
      <c r="B41" s="65" t="s">
        <v>127</v>
      </c>
      <c r="C41" s="31">
        <f>SUM(C42:C47)</f>
        <v>1227876</v>
      </c>
      <c r="D41" s="31">
        <f>SUM(D42:D47)</f>
        <v>1219398.5999999999</v>
      </c>
      <c r="E41" s="31">
        <f t="shared" si="8"/>
        <v>99.30958826461303</v>
      </c>
      <c r="F41" s="31">
        <f>SUM(F42:F47)</f>
        <v>1367795.7999999998</v>
      </c>
      <c r="G41" s="31">
        <f>SUM(G42:G47)</f>
        <v>1356767.4</v>
      </c>
      <c r="H41" s="31">
        <f aca="true" t="shared" si="9" ref="H41:H47">SUM(G41/F41*100)</f>
        <v>99.19371005525825</v>
      </c>
      <c r="I41" s="31">
        <f aca="true" t="shared" si="10" ref="I41:I99">G41/D41%</f>
        <v>111.26529093932042</v>
      </c>
    </row>
    <row r="42" spans="1:9" s="26" customFormat="1" ht="18">
      <c r="A42" s="30" t="s">
        <v>41</v>
      </c>
      <c r="B42" s="111" t="s">
        <v>197</v>
      </c>
      <c r="C42" s="11">
        <v>174529</v>
      </c>
      <c r="D42" s="11">
        <v>174529</v>
      </c>
      <c r="E42" s="22">
        <f t="shared" si="8"/>
        <v>100</v>
      </c>
      <c r="F42" s="11">
        <v>166405.7</v>
      </c>
      <c r="G42" s="11">
        <v>166405.7</v>
      </c>
      <c r="H42" s="22">
        <f t="shared" si="9"/>
        <v>100</v>
      </c>
      <c r="I42" s="22">
        <f t="shared" si="10"/>
        <v>95.34558726629959</v>
      </c>
    </row>
    <row r="43" spans="1:9" s="26" customFormat="1" ht="18">
      <c r="A43" s="30" t="s">
        <v>202</v>
      </c>
      <c r="B43" s="111" t="s">
        <v>198</v>
      </c>
      <c r="C43" s="11">
        <v>163660.9</v>
      </c>
      <c r="D43" s="11">
        <v>162026</v>
      </c>
      <c r="E43" s="22">
        <f t="shared" si="8"/>
        <v>99.00104423231207</v>
      </c>
      <c r="F43" s="11">
        <v>259938.9</v>
      </c>
      <c r="G43" s="11">
        <v>255532.8</v>
      </c>
      <c r="H43" s="22">
        <f>SUM(G43/F43*100)</f>
        <v>98.30494781658304</v>
      </c>
      <c r="I43" s="22">
        <f>G43/D43%</f>
        <v>157.71098465678347</v>
      </c>
    </row>
    <row r="44" spans="1:9" s="26" customFormat="1" ht="18">
      <c r="A44" s="30" t="s">
        <v>201</v>
      </c>
      <c r="B44" s="111" t="s">
        <v>199</v>
      </c>
      <c r="C44" s="11">
        <v>845454.9</v>
      </c>
      <c r="D44" s="11">
        <v>838502.4</v>
      </c>
      <c r="E44" s="22">
        <f t="shared" si="8"/>
        <v>99.17766163517415</v>
      </c>
      <c r="F44" s="11">
        <v>903071.8</v>
      </c>
      <c r="G44" s="11">
        <v>896553.9</v>
      </c>
      <c r="H44" s="22">
        <f t="shared" si="9"/>
        <v>99.27825229400365</v>
      </c>
      <c r="I44" s="22">
        <f t="shared" si="10"/>
        <v>106.9232359978934</v>
      </c>
    </row>
    <row r="45" spans="1:9" s="26" customFormat="1" ht="18">
      <c r="A45" s="30" t="s">
        <v>12</v>
      </c>
      <c r="B45" s="111" t="s">
        <v>200</v>
      </c>
      <c r="C45" s="52">
        <v>46037.4</v>
      </c>
      <c r="D45" s="52">
        <v>46022.4</v>
      </c>
      <c r="E45" s="22">
        <f t="shared" si="8"/>
        <v>99.96741779509702</v>
      </c>
      <c r="F45" s="22">
        <v>38514.9</v>
      </c>
      <c r="G45" s="22">
        <v>38410.5</v>
      </c>
      <c r="H45" s="22">
        <f t="shared" si="9"/>
        <v>99.7289360740908</v>
      </c>
      <c r="I45" s="22">
        <f t="shared" si="10"/>
        <v>83.46044534835211</v>
      </c>
    </row>
    <row r="46" spans="1:9" s="26" customFormat="1" ht="18">
      <c r="A46" s="30" t="s">
        <v>17</v>
      </c>
      <c r="B46" s="111" t="s">
        <v>128</v>
      </c>
      <c r="C46" s="11">
        <v>150</v>
      </c>
      <c r="D46" s="11">
        <v>150</v>
      </c>
      <c r="E46" s="22"/>
      <c r="F46" s="11"/>
      <c r="G46" s="11"/>
      <c r="H46" s="22"/>
      <c r="I46" s="22"/>
    </row>
    <row r="47" spans="1:9" s="26" customFormat="1" ht="18">
      <c r="A47" s="30" t="s">
        <v>13</v>
      </c>
      <c r="B47" s="111" t="s">
        <v>129</v>
      </c>
      <c r="C47" s="52">
        <v>-1956.2</v>
      </c>
      <c r="D47" s="52">
        <v>-1831.2</v>
      </c>
      <c r="E47" s="22">
        <f>SUM(D47/C47*100)</f>
        <v>93.61006032103057</v>
      </c>
      <c r="F47" s="22">
        <v>-135.5</v>
      </c>
      <c r="G47" s="22">
        <v>-135.5</v>
      </c>
      <c r="H47" s="22">
        <f t="shared" si="9"/>
        <v>100</v>
      </c>
      <c r="I47" s="22">
        <f t="shared" si="10"/>
        <v>7.399519440803844</v>
      </c>
    </row>
    <row r="48" spans="1:9" s="26" customFormat="1" ht="17.25">
      <c r="A48" s="28" t="s">
        <v>28</v>
      </c>
      <c r="B48" s="28"/>
      <c r="C48" s="93">
        <f>SUM(C6+C41)</f>
        <v>1611871.1</v>
      </c>
      <c r="D48" s="93">
        <f>SUM(D6+D41)</f>
        <v>1590585.2999999998</v>
      </c>
      <c r="E48" s="31">
        <f>SUM(D48/C48*100)</f>
        <v>98.6794353469083</v>
      </c>
      <c r="F48" s="93">
        <f>SUM(F6+F41)</f>
        <v>1924082.0999999999</v>
      </c>
      <c r="G48" s="93">
        <f>SUM(G6+G41)</f>
        <v>1828248.2999999998</v>
      </c>
      <c r="H48" s="31">
        <f>SUM(G48/F48*100)</f>
        <v>95.01924580037411</v>
      </c>
      <c r="I48" s="31">
        <f t="shared" si="10"/>
        <v>114.94185819521908</v>
      </c>
    </row>
    <row r="49" spans="1:9" s="26" customFormat="1" ht="17.25">
      <c r="A49" s="140" t="s">
        <v>2</v>
      </c>
      <c r="B49" s="140"/>
      <c r="C49" s="140"/>
      <c r="D49" s="140"/>
      <c r="E49" s="140"/>
      <c r="F49" s="140"/>
      <c r="G49" s="140"/>
      <c r="H49" s="140"/>
      <c r="I49" s="143"/>
    </row>
    <row r="50" spans="1:9" s="26" customFormat="1" ht="17.25">
      <c r="A50" s="47" t="s">
        <v>18</v>
      </c>
      <c r="B50" s="48" t="s">
        <v>50</v>
      </c>
      <c r="C50" s="59">
        <f>SUM(C51:C58)</f>
        <v>104591.59999999999</v>
      </c>
      <c r="D50" s="59">
        <f>SUM(D51:D58)</f>
        <v>101732.1</v>
      </c>
      <c r="E50" s="59">
        <f aca="true" t="shared" si="11" ref="E50:E62">SUM(D50/C50*100)</f>
        <v>97.26603283628897</v>
      </c>
      <c r="F50" s="59">
        <f>SUM(F51:F58)</f>
        <v>122472.59999999999</v>
      </c>
      <c r="G50" s="59">
        <f>SUM(G51:G58)</f>
        <v>116748.7</v>
      </c>
      <c r="H50" s="59">
        <f>SUM(G50/F50*100)</f>
        <v>95.32638320734598</v>
      </c>
      <c r="I50" s="59">
        <f t="shared" si="10"/>
        <v>114.76092600074115</v>
      </c>
    </row>
    <row r="51" spans="1:9" s="26" customFormat="1" ht="54">
      <c r="A51" s="13" t="s">
        <v>51</v>
      </c>
      <c r="B51" s="51" t="s">
        <v>52</v>
      </c>
      <c r="C51" s="119">
        <v>2425.6</v>
      </c>
      <c r="D51" s="120">
        <v>2367.2</v>
      </c>
      <c r="E51" s="54">
        <f t="shared" si="11"/>
        <v>97.59234828496042</v>
      </c>
      <c r="F51" s="88">
        <v>3025.3</v>
      </c>
      <c r="G51" s="89">
        <v>3007.5</v>
      </c>
      <c r="H51" s="54">
        <f aca="true" t="shared" si="12" ref="H51:H99">SUM(G51/F51*100)</f>
        <v>99.41162859881663</v>
      </c>
      <c r="I51" s="54">
        <f t="shared" si="10"/>
        <v>127.0488340655627</v>
      </c>
    </row>
    <row r="52" spans="1:9" s="26" customFormat="1" ht="54">
      <c r="A52" s="13" t="s">
        <v>53</v>
      </c>
      <c r="B52" s="51" t="s">
        <v>54</v>
      </c>
      <c r="C52" s="119">
        <v>2757.6</v>
      </c>
      <c r="D52" s="120">
        <v>2738.3</v>
      </c>
      <c r="E52" s="54">
        <f t="shared" si="11"/>
        <v>99.3001160429359</v>
      </c>
      <c r="F52" s="88">
        <v>3273.2</v>
      </c>
      <c r="G52" s="89">
        <v>3183.6</v>
      </c>
      <c r="H52" s="54">
        <f t="shared" si="12"/>
        <v>97.26261762189907</v>
      </c>
      <c r="I52" s="54">
        <f t="shared" si="10"/>
        <v>116.26191432640688</v>
      </c>
    </row>
    <row r="53" spans="1:9" s="26" customFormat="1" ht="72">
      <c r="A53" s="13" t="s">
        <v>55</v>
      </c>
      <c r="B53" s="51" t="s">
        <v>56</v>
      </c>
      <c r="C53" s="119">
        <v>29986.5</v>
      </c>
      <c r="D53" s="120">
        <v>29256.4</v>
      </c>
      <c r="E53" s="54">
        <f t="shared" si="11"/>
        <v>97.56523769029397</v>
      </c>
      <c r="F53" s="88">
        <v>33824.2</v>
      </c>
      <c r="G53" s="89">
        <v>33212.6</v>
      </c>
      <c r="H53" s="54">
        <f t="shared" si="12"/>
        <v>98.19182715333991</v>
      </c>
      <c r="I53" s="54">
        <f t="shared" si="10"/>
        <v>113.52251131376381</v>
      </c>
    </row>
    <row r="54" spans="1:9" s="26" customFormat="1" ht="18">
      <c r="A54" s="13" t="s">
        <v>219</v>
      </c>
      <c r="B54" s="51" t="s">
        <v>220</v>
      </c>
      <c r="C54" s="119">
        <v>84.4</v>
      </c>
      <c r="D54" s="120">
        <v>84.4</v>
      </c>
      <c r="E54" s="54">
        <f t="shared" si="11"/>
        <v>100</v>
      </c>
      <c r="F54" s="88">
        <v>26.4</v>
      </c>
      <c r="G54" s="89">
        <v>26.4</v>
      </c>
      <c r="H54" s="54">
        <f t="shared" si="12"/>
        <v>100</v>
      </c>
      <c r="I54" s="54">
        <f t="shared" si="10"/>
        <v>31.279620853080562</v>
      </c>
    </row>
    <row r="55" spans="1:9" s="26" customFormat="1" ht="54">
      <c r="A55" s="13" t="s">
        <v>57</v>
      </c>
      <c r="B55" s="51" t="s">
        <v>58</v>
      </c>
      <c r="C55" s="119">
        <v>14703.8</v>
      </c>
      <c r="D55" s="120">
        <v>14321.9</v>
      </c>
      <c r="E55" s="54">
        <f t="shared" si="11"/>
        <v>97.40271222405093</v>
      </c>
      <c r="F55" s="88">
        <v>14931.8</v>
      </c>
      <c r="G55" s="89">
        <v>14282.3</v>
      </c>
      <c r="H55" s="54">
        <f t="shared" si="12"/>
        <v>95.65022301397018</v>
      </c>
      <c r="I55" s="54">
        <f t="shared" si="10"/>
        <v>99.72350037355379</v>
      </c>
    </row>
    <row r="56" spans="1:9" s="26" customFormat="1" ht="18">
      <c r="A56" s="13" t="s">
        <v>59</v>
      </c>
      <c r="B56" s="51" t="s">
        <v>60</v>
      </c>
      <c r="C56" s="119">
        <v>193.8</v>
      </c>
      <c r="D56" s="120">
        <v>193.8</v>
      </c>
      <c r="E56" s="54">
        <f t="shared" si="11"/>
        <v>100</v>
      </c>
      <c r="F56" s="88">
        <v>2000</v>
      </c>
      <c r="G56" s="89">
        <v>2000</v>
      </c>
      <c r="H56" s="54">
        <f t="shared" si="12"/>
        <v>100</v>
      </c>
      <c r="I56" s="54">
        <f t="shared" si="10"/>
        <v>1031.9917440660474</v>
      </c>
    </row>
    <row r="57" spans="1:9" s="26" customFormat="1" ht="18">
      <c r="A57" s="13" t="s">
        <v>61</v>
      </c>
      <c r="B57" s="51" t="s">
        <v>62</v>
      </c>
      <c r="C57" s="119">
        <v>57.7</v>
      </c>
      <c r="D57" s="120"/>
      <c r="E57" s="54">
        <f t="shared" si="11"/>
        <v>0</v>
      </c>
      <c r="F57" s="88">
        <v>326</v>
      </c>
      <c r="G57" s="89"/>
      <c r="H57" s="54">
        <f t="shared" si="12"/>
        <v>0</v>
      </c>
      <c r="I57" s="54">
        <v>0</v>
      </c>
    </row>
    <row r="58" spans="1:9" s="26" customFormat="1" ht="18">
      <c r="A58" s="13" t="s">
        <v>63</v>
      </c>
      <c r="B58" s="51" t="s">
        <v>64</v>
      </c>
      <c r="C58" s="119">
        <v>54382.2</v>
      </c>
      <c r="D58" s="120">
        <v>52770.1</v>
      </c>
      <c r="E58" s="54">
        <f t="shared" si="11"/>
        <v>97.03561091680733</v>
      </c>
      <c r="F58" s="88">
        <v>65065.7</v>
      </c>
      <c r="G58" s="89">
        <v>61036.3</v>
      </c>
      <c r="H58" s="54">
        <f t="shared" si="12"/>
        <v>93.80718258621671</v>
      </c>
      <c r="I58" s="54">
        <f t="shared" si="10"/>
        <v>115.66455246436902</v>
      </c>
    </row>
    <row r="59" spans="1:9" s="26" customFormat="1" ht="34.5">
      <c r="A59" s="47" t="s">
        <v>20</v>
      </c>
      <c r="B59" s="53" t="s">
        <v>68</v>
      </c>
      <c r="C59" s="59">
        <f>SUM(C60)</f>
        <v>4957</v>
      </c>
      <c r="D59" s="59">
        <f>SUM(D60)</f>
        <v>4767.7</v>
      </c>
      <c r="E59" s="59">
        <f t="shared" si="11"/>
        <v>96.1811579584426</v>
      </c>
      <c r="F59" s="59">
        <f>SUM(F60)</f>
        <v>5362</v>
      </c>
      <c r="G59" s="59">
        <f>SUM(G60)</f>
        <v>5261.8</v>
      </c>
      <c r="H59" s="59">
        <f t="shared" si="12"/>
        <v>98.1312942931742</v>
      </c>
      <c r="I59" s="59">
        <f t="shared" si="10"/>
        <v>110.36348763554754</v>
      </c>
    </row>
    <row r="60" spans="1:9" s="26" customFormat="1" ht="54">
      <c r="A60" s="55" t="s">
        <v>69</v>
      </c>
      <c r="B60" s="56" t="s">
        <v>70</v>
      </c>
      <c r="C60" s="119">
        <v>4957</v>
      </c>
      <c r="D60" s="120">
        <v>4767.7</v>
      </c>
      <c r="E60" s="54">
        <f t="shared" si="11"/>
        <v>96.1811579584426</v>
      </c>
      <c r="F60" s="88">
        <v>5362</v>
      </c>
      <c r="G60" s="89">
        <v>5261.8</v>
      </c>
      <c r="H60" s="54">
        <f t="shared" si="12"/>
        <v>98.1312942931742</v>
      </c>
      <c r="I60" s="54">
        <f t="shared" si="10"/>
        <v>110.36348763554754</v>
      </c>
    </row>
    <row r="61" spans="1:9" s="26" customFormat="1" ht="17.25">
      <c r="A61" s="47" t="s">
        <v>21</v>
      </c>
      <c r="B61" s="53" t="s">
        <v>73</v>
      </c>
      <c r="C61" s="59">
        <f>SUM(C62:C66)</f>
        <v>57883.9</v>
      </c>
      <c r="D61" s="59">
        <f>SUM(D62:D66)</f>
        <v>57233.9</v>
      </c>
      <c r="E61" s="59">
        <f t="shared" si="11"/>
        <v>98.8770625337961</v>
      </c>
      <c r="F61" s="59">
        <f>SUM(F62:F66)</f>
        <v>120066.90000000001</v>
      </c>
      <c r="G61" s="59">
        <f>SUM(G62:G66)</f>
        <v>115078.79999999999</v>
      </c>
      <c r="H61" s="59">
        <f t="shared" si="12"/>
        <v>95.84556609690095</v>
      </c>
      <c r="I61" s="59">
        <f t="shared" si="10"/>
        <v>201.0675491273528</v>
      </c>
    </row>
    <row r="62" spans="1:9" s="26" customFormat="1" ht="18">
      <c r="A62" s="13" t="s">
        <v>74</v>
      </c>
      <c r="B62" s="51" t="s">
        <v>78</v>
      </c>
      <c r="C62" s="121">
        <v>47.5</v>
      </c>
      <c r="D62" s="121"/>
      <c r="E62" s="54">
        <f t="shared" si="11"/>
        <v>0</v>
      </c>
      <c r="F62" s="113">
        <v>32</v>
      </c>
      <c r="G62" s="113"/>
      <c r="H62" s="54">
        <f t="shared" si="12"/>
        <v>0</v>
      </c>
      <c r="I62" s="54">
        <v>0</v>
      </c>
    </row>
    <row r="63" spans="1:9" s="26" customFormat="1" ht="18">
      <c r="A63" s="13" t="s">
        <v>79</v>
      </c>
      <c r="B63" s="51" t="s">
        <v>80</v>
      </c>
      <c r="C63" s="52">
        <v>53466.1</v>
      </c>
      <c r="D63" s="52">
        <v>53082.9</v>
      </c>
      <c r="E63" s="54"/>
      <c r="F63" s="22">
        <v>115365.6</v>
      </c>
      <c r="G63" s="22">
        <v>110518.9</v>
      </c>
      <c r="H63" s="54">
        <f t="shared" si="12"/>
        <v>95.7988343145617</v>
      </c>
      <c r="I63" s="54">
        <v>0</v>
      </c>
    </row>
    <row r="64" spans="1:9" s="26" customFormat="1" ht="18">
      <c r="A64" s="13" t="s">
        <v>76</v>
      </c>
      <c r="B64" s="51" t="s">
        <v>81</v>
      </c>
      <c r="C64" s="52"/>
      <c r="D64" s="119"/>
      <c r="E64" s="54"/>
      <c r="F64" s="22"/>
      <c r="G64" s="88"/>
      <c r="H64" s="54">
        <v>0</v>
      </c>
      <c r="I64" s="54">
        <v>0</v>
      </c>
    </row>
    <row r="65" spans="1:9" s="26" customFormat="1" ht="18">
      <c r="A65" s="13" t="s">
        <v>75</v>
      </c>
      <c r="B65" s="51" t="s">
        <v>82</v>
      </c>
      <c r="C65" s="119"/>
      <c r="D65" s="120"/>
      <c r="E65" s="54" t="e">
        <f>SUM(D65/C65*100)</f>
        <v>#DIV/0!</v>
      </c>
      <c r="F65" s="88"/>
      <c r="G65" s="89"/>
      <c r="H65" s="54">
        <v>0</v>
      </c>
      <c r="I65" s="54" t="e">
        <f t="shared" si="10"/>
        <v>#DIV/0!</v>
      </c>
    </row>
    <row r="66" spans="1:9" s="26" customFormat="1" ht="18">
      <c r="A66" s="13" t="s">
        <v>77</v>
      </c>
      <c r="B66" s="51" t="s">
        <v>83</v>
      </c>
      <c r="C66" s="119">
        <v>4370.3</v>
      </c>
      <c r="D66" s="120">
        <v>4151</v>
      </c>
      <c r="E66" s="54">
        <f>SUM(D66/C66*100)</f>
        <v>94.98203784637211</v>
      </c>
      <c r="F66" s="88">
        <v>4669.3</v>
      </c>
      <c r="G66" s="89">
        <v>4559.9</v>
      </c>
      <c r="H66" s="54">
        <f t="shared" si="12"/>
        <v>97.6570363866104</v>
      </c>
      <c r="I66" s="54">
        <f t="shared" si="10"/>
        <v>109.85063840038545</v>
      </c>
    </row>
    <row r="67" spans="1:9" s="26" customFormat="1" ht="17.25">
      <c r="A67" s="47" t="s">
        <v>22</v>
      </c>
      <c r="B67" s="53" t="s">
        <v>85</v>
      </c>
      <c r="C67" s="59">
        <f>SUM(C68:C71)</f>
        <v>15113.4</v>
      </c>
      <c r="D67" s="59">
        <f>SUM(D68:D71)</f>
        <v>14946.4</v>
      </c>
      <c r="E67" s="59">
        <f>SUM(D67/C67*100)</f>
        <v>98.89502031309964</v>
      </c>
      <c r="F67" s="59">
        <f>SUM(F68:F71)</f>
        <v>16437.6</v>
      </c>
      <c r="G67" s="59">
        <f>SUM(G68:G71)</f>
        <v>15976.2</v>
      </c>
      <c r="H67" s="59">
        <f t="shared" si="12"/>
        <v>97.19302087896044</v>
      </c>
      <c r="I67" s="59">
        <f t="shared" si="10"/>
        <v>106.88995343360274</v>
      </c>
    </row>
    <row r="68" spans="1:9" s="26" customFormat="1" ht="18">
      <c r="A68" s="55" t="s">
        <v>84</v>
      </c>
      <c r="B68" s="56" t="s">
        <v>86</v>
      </c>
      <c r="C68" s="119">
        <v>155</v>
      </c>
      <c r="D68" s="120">
        <v>141.8</v>
      </c>
      <c r="E68" s="54">
        <f>SUM(D68/C68*100)</f>
        <v>91.48387096774194</v>
      </c>
      <c r="F68" s="88">
        <v>813.2</v>
      </c>
      <c r="G68" s="89">
        <v>660.8</v>
      </c>
      <c r="H68" s="54">
        <f t="shared" si="12"/>
        <v>81.25922282341367</v>
      </c>
      <c r="I68" s="54">
        <f t="shared" si="10"/>
        <v>466.00846262341315</v>
      </c>
    </row>
    <row r="69" spans="1:9" s="26" customFormat="1" ht="18">
      <c r="A69" s="55" t="s">
        <v>87</v>
      </c>
      <c r="B69" s="56" t="s">
        <v>88</v>
      </c>
      <c r="C69" s="119">
        <v>1616</v>
      </c>
      <c r="D69" s="120">
        <v>1611.3</v>
      </c>
      <c r="E69" s="54">
        <f>SUM(D69/C69*100)</f>
        <v>99.70915841584159</v>
      </c>
      <c r="F69" s="88">
        <v>908</v>
      </c>
      <c r="G69" s="89">
        <v>903.2</v>
      </c>
      <c r="H69" s="54">
        <f t="shared" si="12"/>
        <v>99.47136563876653</v>
      </c>
      <c r="I69" s="54">
        <v>0</v>
      </c>
    </row>
    <row r="70" spans="1:9" s="26" customFormat="1" ht="18">
      <c r="A70" s="55" t="s">
        <v>89</v>
      </c>
      <c r="B70" s="56" t="s">
        <v>90</v>
      </c>
      <c r="C70" s="119"/>
      <c r="D70" s="120"/>
      <c r="E70" s="54"/>
      <c r="F70" s="88"/>
      <c r="G70" s="89"/>
      <c r="H70" s="54">
        <v>0</v>
      </c>
      <c r="I70" s="54">
        <v>0</v>
      </c>
    </row>
    <row r="71" spans="1:9" s="26" customFormat="1" ht="36">
      <c r="A71" s="55" t="s">
        <v>91</v>
      </c>
      <c r="B71" s="56" t="s">
        <v>92</v>
      </c>
      <c r="C71" s="119">
        <v>13342.4</v>
      </c>
      <c r="D71" s="120">
        <v>13193.3</v>
      </c>
      <c r="E71" s="54">
        <f aca="true" t="shared" si="13" ref="E71:E85">SUM(D71/C71*100)</f>
        <v>98.88250989327257</v>
      </c>
      <c r="F71" s="88">
        <v>14716.4</v>
      </c>
      <c r="G71" s="89">
        <v>14412.2</v>
      </c>
      <c r="H71" s="54">
        <f t="shared" si="12"/>
        <v>97.93291837677694</v>
      </c>
      <c r="I71" s="54">
        <f t="shared" si="10"/>
        <v>109.23878028999569</v>
      </c>
    </row>
    <row r="72" spans="1:9" s="26" customFormat="1" ht="17.25">
      <c r="A72" s="47" t="s">
        <v>23</v>
      </c>
      <c r="B72" s="53" t="s">
        <v>94</v>
      </c>
      <c r="C72" s="59">
        <f>SUM(C73:C78)</f>
        <v>1122256.5999999999</v>
      </c>
      <c r="D72" s="59">
        <f>SUM(D73:D78)</f>
        <v>1098667.5</v>
      </c>
      <c r="E72" s="59">
        <f t="shared" si="13"/>
        <v>97.8980653800566</v>
      </c>
      <c r="F72" s="59">
        <f>SUM(F73:F78)</f>
        <v>1336732.7000000002</v>
      </c>
      <c r="G72" s="59">
        <f>SUM(G73:G78)</f>
        <v>1265368.4</v>
      </c>
      <c r="H72" s="59">
        <f t="shared" si="12"/>
        <v>94.66128867798325</v>
      </c>
      <c r="I72" s="59">
        <f t="shared" si="10"/>
        <v>115.17300730202723</v>
      </c>
    </row>
    <row r="73" spans="1:9" s="26" customFormat="1" ht="18">
      <c r="A73" s="55" t="s">
        <v>93</v>
      </c>
      <c r="B73" s="56" t="s">
        <v>95</v>
      </c>
      <c r="C73" s="119">
        <v>314517.8</v>
      </c>
      <c r="D73" s="120">
        <v>306618.8</v>
      </c>
      <c r="E73" s="54">
        <f t="shared" si="13"/>
        <v>97.4885364198783</v>
      </c>
      <c r="F73" s="88">
        <v>462300.5</v>
      </c>
      <c r="G73" s="89">
        <v>437003.9</v>
      </c>
      <c r="H73" s="54">
        <f t="shared" si="12"/>
        <v>94.52810455537038</v>
      </c>
      <c r="I73" s="54">
        <f t="shared" si="10"/>
        <v>142.52351780125682</v>
      </c>
    </row>
    <row r="74" spans="1:9" s="26" customFormat="1" ht="18">
      <c r="A74" s="55" t="s">
        <v>96</v>
      </c>
      <c r="B74" s="56" t="s">
        <v>97</v>
      </c>
      <c r="C74" s="119">
        <v>662362.6</v>
      </c>
      <c r="D74" s="120">
        <v>654947.7</v>
      </c>
      <c r="E74" s="54">
        <f t="shared" si="13"/>
        <v>98.88053763905148</v>
      </c>
      <c r="F74" s="88">
        <v>765154.1</v>
      </c>
      <c r="G74" s="89">
        <v>726830</v>
      </c>
      <c r="H74" s="54">
        <f t="shared" si="12"/>
        <v>94.99132266297731</v>
      </c>
      <c r="I74" s="54">
        <f t="shared" si="10"/>
        <v>110.97527329281407</v>
      </c>
    </row>
    <row r="75" spans="1:9" s="26" customFormat="1" ht="18">
      <c r="A75" s="55" t="s">
        <v>211</v>
      </c>
      <c r="B75" s="56" t="s">
        <v>192</v>
      </c>
      <c r="C75" s="119">
        <v>91453</v>
      </c>
      <c r="D75" s="120">
        <v>85027.4</v>
      </c>
      <c r="E75" s="54">
        <f t="shared" si="13"/>
        <v>92.97387729216099</v>
      </c>
      <c r="F75" s="88">
        <v>41417.7</v>
      </c>
      <c r="G75" s="89">
        <v>36720.6</v>
      </c>
      <c r="H75" s="54">
        <f t="shared" si="12"/>
        <v>88.6591964305116</v>
      </c>
      <c r="I75" s="54">
        <f t="shared" si="10"/>
        <v>43.18678449535091</v>
      </c>
    </row>
    <row r="76" spans="1:9" s="26" customFormat="1" ht="36">
      <c r="A76" s="55" t="s">
        <v>195</v>
      </c>
      <c r="B76" s="56" t="s">
        <v>194</v>
      </c>
      <c r="C76" s="119">
        <v>200.2</v>
      </c>
      <c r="D76" s="120">
        <v>141.9</v>
      </c>
      <c r="E76" s="54">
        <f t="shared" si="13"/>
        <v>70.87912087912088</v>
      </c>
      <c r="F76" s="88">
        <v>891.6</v>
      </c>
      <c r="G76" s="89">
        <v>855.2</v>
      </c>
      <c r="H76" s="54">
        <f t="shared" si="12"/>
        <v>95.9174517720951</v>
      </c>
      <c r="I76" s="54">
        <f t="shared" si="10"/>
        <v>602.677942212826</v>
      </c>
    </row>
    <row r="77" spans="1:9" s="26" customFormat="1" ht="18">
      <c r="A77" s="55" t="s">
        <v>213</v>
      </c>
      <c r="B77" s="56" t="s">
        <v>98</v>
      </c>
      <c r="C77" s="119">
        <v>5766</v>
      </c>
      <c r="D77" s="120">
        <v>5566</v>
      </c>
      <c r="E77" s="54">
        <f t="shared" si="13"/>
        <v>96.53139091224419</v>
      </c>
      <c r="F77" s="88">
        <v>6078.3</v>
      </c>
      <c r="G77" s="89">
        <v>5694.3</v>
      </c>
      <c r="H77" s="54">
        <f t="shared" si="12"/>
        <v>93.6824441044371</v>
      </c>
      <c r="I77" s="54">
        <f t="shared" si="10"/>
        <v>102.30506647502696</v>
      </c>
    </row>
    <row r="78" spans="1:9" s="26" customFormat="1" ht="27.75" customHeight="1">
      <c r="A78" s="55" t="s">
        <v>100</v>
      </c>
      <c r="B78" s="56" t="s">
        <v>99</v>
      </c>
      <c r="C78" s="119">
        <v>47957</v>
      </c>
      <c r="D78" s="120">
        <v>46365.7</v>
      </c>
      <c r="E78" s="54">
        <f t="shared" si="13"/>
        <v>96.68181912963696</v>
      </c>
      <c r="F78" s="88">
        <v>60890.5</v>
      </c>
      <c r="G78" s="89">
        <v>58264.4</v>
      </c>
      <c r="H78" s="54">
        <f t="shared" si="12"/>
        <v>95.68717616048481</v>
      </c>
      <c r="I78" s="54">
        <f t="shared" si="10"/>
        <v>125.6627205024404</v>
      </c>
    </row>
    <row r="79" spans="1:9" s="26" customFormat="1" ht="17.25">
      <c r="A79" s="47" t="s">
        <v>24</v>
      </c>
      <c r="B79" s="53" t="s">
        <v>101</v>
      </c>
      <c r="C79" s="59">
        <f>SUM(C80:C81)</f>
        <v>167332.5</v>
      </c>
      <c r="D79" s="59">
        <f>SUM(D80:D81)</f>
        <v>166052.4</v>
      </c>
      <c r="E79" s="59">
        <f t="shared" si="13"/>
        <v>99.23499619022007</v>
      </c>
      <c r="F79" s="59">
        <f>SUM(F80:F81)</f>
        <v>200171.7</v>
      </c>
      <c r="G79" s="59">
        <f>SUM(G80:G81)</f>
        <v>187517.4</v>
      </c>
      <c r="H79" s="59">
        <f t="shared" si="12"/>
        <v>93.67827719902463</v>
      </c>
      <c r="I79" s="59">
        <f t="shared" si="10"/>
        <v>112.92664243335237</v>
      </c>
    </row>
    <row r="80" spans="1:9" s="26" customFormat="1" ht="18">
      <c r="A80" s="13" t="s">
        <v>102</v>
      </c>
      <c r="B80" s="51" t="s">
        <v>103</v>
      </c>
      <c r="C80" s="119">
        <v>133040.3</v>
      </c>
      <c r="D80" s="120">
        <v>132512.3</v>
      </c>
      <c r="E80" s="54">
        <f t="shared" si="13"/>
        <v>99.60312777406544</v>
      </c>
      <c r="F80" s="88">
        <v>163615.5</v>
      </c>
      <c r="G80" s="89">
        <v>154583.3</v>
      </c>
      <c r="H80" s="54">
        <f t="shared" si="12"/>
        <v>94.47961837356485</v>
      </c>
      <c r="I80" s="54">
        <f t="shared" si="10"/>
        <v>116.655812328365</v>
      </c>
    </row>
    <row r="81" spans="1:9" s="26" customFormat="1" ht="18">
      <c r="A81" s="13" t="s">
        <v>104</v>
      </c>
      <c r="B81" s="51" t="s">
        <v>105</v>
      </c>
      <c r="C81" s="119">
        <v>34292.2</v>
      </c>
      <c r="D81" s="120">
        <v>33540.1</v>
      </c>
      <c r="E81" s="54">
        <f t="shared" si="13"/>
        <v>97.80678988224729</v>
      </c>
      <c r="F81" s="88">
        <v>36556.2</v>
      </c>
      <c r="G81" s="89">
        <v>32934.1</v>
      </c>
      <c r="H81" s="54">
        <f t="shared" si="12"/>
        <v>90.09169443213464</v>
      </c>
      <c r="I81" s="54">
        <f t="shared" si="10"/>
        <v>98.19320753366864</v>
      </c>
    </row>
    <row r="82" spans="1:9" s="26" customFormat="1" ht="17.25">
      <c r="A82" s="47" t="s">
        <v>25</v>
      </c>
      <c r="B82" s="53" t="s">
        <v>106</v>
      </c>
      <c r="C82" s="58">
        <f>SUM(C83:C86)</f>
        <v>70051.2</v>
      </c>
      <c r="D82" s="58">
        <f>SUM(D83:D86)</f>
        <v>68703.8</v>
      </c>
      <c r="E82" s="59">
        <f t="shared" si="13"/>
        <v>98.07654972363072</v>
      </c>
      <c r="F82" s="59">
        <f>SUM(F83:F86)</f>
        <v>66006.40000000001</v>
      </c>
      <c r="G82" s="59">
        <f>SUM(G83:G86)</f>
        <v>63265.700000000004</v>
      </c>
      <c r="H82" s="59">
        <f t="shared" si="12"/>
        <v>95.8478268773937</v>
      </c>
      <c r="I82" s="59">
        <f t="shared" si="10"/>
        <v>92.0847172936577</v>
      </c>
    </row>
    <row r="83" spans="1:9" s="26" customFormat="1" ht="18">
      <c r="A83" s="13" t="s">
        <v>107</v>
      </c>
      <c r="B83" s="51" t="s">
        <v>108</v>
      </c>
      <c r="C83" s="119">
        <v>4276.5</v>
      </c>
      <c r="D83" s="120">
        <v>4276.3</v>
      </c>
      <c r="E83" s="54">
        <f t="shared" si="13"/>
        <v>99.99532327838185</v>
      </c>
      <c r="F83" s="88">
        <v>5074.3</v>
      </c>
      <c r="G83" s="89">
        <v>5058.5</v>
      </c>
      <c r="H83" s="54">
        <f t="shared" si="12"/>
        <v>99.6886270027393</v>
      </c>
      <c r="I83" s="54">
        <f t="shared" si="10"/>
        <v>118.29151369174285</v>
      </c>
    </row>
    <row r="84" spans="1:9" s="26" customFormat="1" ht="18">
      <c r="A84" s="13" t="s">
        <v>109</v>
      </c>
      <c r="B84" s="51" t="s">
        <v>110</v>
      </c>
      <c r="C84" s="119">
        <v>50740.2</v>
      </c>
      <c r="D84" s="120">
        <v>49999.7</v>
      </c>
      <c r="E84" s="54">
        <f t="shared" si="13"/>
        <v>98.54060488527834</v>
      </c>
      <c r="F84" s="88">
        <v>44179.8</v>
      </c>
      <c r="G84" s="89">
        <v>41815.3</v>
      </c>
      <c r="H84" s="54">
        <f t="shared" si="12"/>
        <v>94.64800655503194</v>
      </c>
      <c r="I84" s="54">
        <f t="shared" si="10"/>
        <v>83.63110178661073</v>
      </c>
    </row>
    <row r="85" spans="1:9" s="26" customFormat="1" ht="18">
      <c r="A85" s="13" t="s">
        <v>111</v>
      </c>
      <c r="B85" s="51" t="s">
        <v>112</v>
      </c>
      <c r="C85" s="119">
        <v>15034.5</v>
      </c>
      <c r="D85" s="120">
        <v>14427.8</v>
      </c>
      <c r="E85" s="54">
        <f t="shared" si="13"/>
        <v>95.96461471947852</v>
      </c>
      <c r="F85" s="88">
        <v>16752.3</v>
      </c>
      <c r="G85" s="89">
        <v>16391.9</v>
      </c>
      <c r="H85" s="54">
        <f t="shared" si="12"/>
        <v>97.84865361771222</v>
      </c>
      <c r="I85" s="54">
        <f t="shared" si="10"/>
        <v>113.61330209733987</v>
      </c>
    </row>
    <row r="86" spans="1:9" s="26" customFormat="1" ht="18">
      <c r="A86" s="13" t="s">
        <v>113</v>
      </c>
      <c r="B86" s="51" t="s">
        <v>114</v>
      </c>
      <c r="C86" s="88"/>
      <c r="D86" s="89"/>
      <c r="E86" s="54"/>
      <c r="F86" s="88"/>
      <c r="G86" s="89"/>
      <c r="H86" s="54">
        <v>0</v>
      </c>
      <c r="I86" s="54">
        <v>0</v>
      </c>
    </row>
    <row r="87" spans="1:9" s="26" customFormat="1" ht="17.25">
      <c r="A87" s="47" t="s">
        <v>26</v>
      </c>
      <c r="B87" s="53" t="s">
        <v>115</v>
      </c>
      <c r="C87" s="59">
        <f>C88+C89+C90</f>
        <v>44460.5</v>
      </c>
      <c r="D87" s="59">
        <f>D88+D89+D90</f>
        <v>43092.7</v>
      </c>
      <c r="E87" s="59">
        <f>SUM(D87/C87*100)</f>
        <v>96.92356136345744</v>
      </c>
      <c r="F87" s="59">
        <f>F88+F89+F90</f>
        <v>46717.100000000006</v>
      </c>
      <c r="G87" s="59">
        <f>G88+G89+G90</f>
        <v>42811.4</v>
      </c>
      <c r="H87" s="59">
        <f t="shared" si="12"/>
        <v>91.63967797658673</v>
      </c>
      <c r="I87" s="59">
        <f t="shared" si="10"/>
        <v>99.3472212230842</v>
      </c>
    </row>
    <row r="88" spans="1:9" s="26" customFormat="1" ht="18">
      <c r="A88" s="13" t="s">
        <v>193</v>
      </c>
      <c r="B88" s="51" t="s">
        <v>117</v>
      </c>
      <c r="C88" s="122">
        <v>42345.8</v>
      </c>
      <c r="D88" s="123">
        <v>41270.7</v>
      </c>
      <c r="E88" s="54">
        <f>SUM(D88/C88*100)</f>
        <v>97.46114136466898</v>
      </c>
      <c r="F88" s="94">
        <v>44238.8</v>
      </c>
      <c r="G88" s="95">
        <v>40406.5</v>
      </c>
      <c r="H88" s="54">
        <f t="shared" si="12"/>
        <v>91.33724242068048</v>
      </c>
      <c r="I88" s="54">
        <f t="shared" si="10"/>
        <v>97.90602049395818</v>
      </c>
    </row>
    <row r="89" spans="1:9" s="26" customFormat="1" ht="18">
      <c r="A89" s="13" t="s">
        <v>118</v>
      </c>
      <c r="B89" s="51" t="s">
        <v>119</v>
      </c>
      <c r="C89" s="119"/>
      <c r="D89" s="120"/>
      <c r="E89" s="54"/>
      <c r="F89" s="88">
        <v>200</v>
      </c>
      <c r="G89" s="89">
        <v>200</v>
      </c>
      <c r="H89" s="54">
        <v>0</v>
      </c>
      <c r="I89" s="54">
        <v>0</v>
      </c>
    </row>
    <row r="90" spans="1:9" s="26" customFormat="1" ht="36">
      <c r="A90" s="13" t="s">
        <v>132</v>
      </c>
      <c r="B90" s="51" t="s">
        <v>131</v>
      </c>
      <c r="C90" s="52">
        <v>2114.7</v>
      </c>
      <c r="D90" s="52">
        <v>1822</v>
      </c>
      <c r="E90" s="54"/>
      <c r="F90" s="22">
        <v>2278.3</v>
      </c>
      <c r="G90" s="22">
        <v>2204.9</v>
      </c>
      <c r="H90" s="54">
        <f t="shared" si="12"/>
        <v>96.77829960935786</v>
      </c>
      <c r="I90" s="54">
        <v>0</v>
      </c>
    </row>
    <row r="91" spans="1:9" s="26" customFormat="1" ht="17.25">
      <c r="A91" s="47" t="s">
        <v>27</v>
      </c>
      <c r="B91" s="53" t="s">
        <v>121</v>
      </c>
      <c r="C91" s="58">
        <f>SUM(C92:C93)</f>
        <v>2399.2</v>
      </c>
      <c r="D91" s="58">
        <f>SUM(D92:D93)</f>
        <v>2399.2</v>
      </c>
      <c r="E91" s="59">
        <f aca="true" t="shared" si="14" ref="E91:E97">SUM(D91/C91*100)</f>
        <v>100</v>
      </c>
      <c r="F91" s="59">
        <f>SUM(F92:F93)</f>
        <v>1670.2</v>
      </c>
      <c r="G91" s="59">
        <f>SUM(G92:G93)</f>
        <v>1670.2</v>
      </c>
      <c r="H91" s="59">
        <f t="shared" si="12"/>
        <v>100</v>
      </c>
      <c r="I91" s="59">
        <f t="shared" si="10"/>
        <v>69.61487162387463</v>
      </c>
    </row>
    <row r="92" spans="1:9" s="26" customFormat="1" ht="18">
      <c r="A92" s="55" t="s">
        <v>190</v>
      </c>
      <c r="B92" s="56" t="s">
        <v>191</v>
      </c>
      <c r="C92" s="119">
        <v>1024.9</v>
      </c>
      <c r="D92" s="120">
        <v>1024.9</v>
      </c>
      <c r="E92" s="54">
        <f t="shared" si="14"/>
        <v>100</v>
      </c>
      <c r="F92" s="88">
        <v>0</v>
      </c>
      <c r="G92" s="89">
        <v>0</v>
      </c>
      <c r="H92" s="54" t="e">
        <f t="shared" si="12"/>
        <v>#DIV/0!</v>
      </c>
      <c r="I92" s="54">
        <f t="shared" si="10"/>
        <v>0</v>
      </c>
    </row>
    <row r="93" spans="1:9" s="26" customFormat="1" ht="18">
      <c r="A93" s="13" t="s">
        <v>120</v>
      </c>
      <c r="B93" s="51" t="s">
        <v>122</v>
      </c>
      <c r="C93" s="119">
        <v>1374.3</v>
      </c>
      <c r="D93" s="120">
        <v>1374.3</v>
      </c>
      <c r="E93" s="54">
        <f t="shared" si="14"/>
        <v>100</v>
      </c>
      <c r="F93" s="88">
        <v>1670.2</v>
      </c>
      <c r="G93" s="89">
        <v>1670.2</v>
      </c>
      <c r="H93" s="54">
        <f t="shared" si="12"/>
        <v>100</v>
      </c>
      <c r="I93" s="54">
        <f t="shared" si="10"/>
        <v>121.53096121661937</v>
      </c>
    </row>
    <row r="94" spans="1:9" s="26" customFormat="1" ht="34.5">
      <c r="A94" s="62" t="s">
        <v>124</v>
      </c>
      <c r="B94" s="61" t="s">
        <v>123</v>
      </c>
      <c r="C94" s="58">
        <f>SUM(C95)</f>
        <v>13943.2</v>
      </c>
      <c r="D94" s="58">
        <f>SUM(D95)</f>
        <v>13698.4</v>
      </c>
      <c r="E94" s="59">
        <f t="shared" si="14"/>
        <v>98.24430546789831</v>
      </c>
      <c r="F94" s="59">
        <f>SUM(F95)</f>
        <v>11029</v>
      </c>
      <c r="G94" s="59">
        <f>SUM(G95)</f>
        <v>11028.9</v>
      </c>
      <c r="H94" s="59">
        <f t="shared" si="12"/>
        <v>99.99909329948318</v>
      </c>
      <c r="I94" s="59">
        <f t="shared" si="10"/>
        <v>80.51232260701978</v>
      </c>
    </row>
    <row r="95" spans="1:9" s="26" customFormat="1" ht="36">
      <c r="A95" s="63" t="s">
        <v>125</v>
      </c>
      <c r="B95" s="60" t="s">
        <v>126</v>
      </c>
      <c r="C95" s="119">
        <v>13943.2</v>
      </c>
      <c r="D95" s="120">
        <v>13698.4</v>
      </c>
      <c r="E95" s="54">
        <f t="shared" si="14"/>
        <v>98.24430546789831</v>
      </c>
      <c r="F95" s="88">
        <v>11029</v>
      </c>
      <c r="G95" s="89">
        <v>11028.9</v>
      </c>
      <c r="H95" s="54">
        <f t="shared" si="12"/>
        <v>99.99909329948318</v>
      </c>
      <c r="I95" s="54">
        <f t="shared" si="10"/>
        <v>80.51232260701978</v>
      </c>
    </row>
    <row r="96" spans="1:9" s="26" customFormat="1" ht="34.5">
      <c r="A96" s="68" t="s">
        <v>37</v>
      </c>
      <c r="B96" s="70">
        <v>1400</v>
      </c>
      <c r="C96" s="58">
        <f>SUM(C97:C98)</f>
        <v>7142.2</v>
      </c>
      <c r="D96" s="58">
        <f>SUM(D97:D98)</f>
        <v>7136.1</v>
      </c>
      <c r="E96" s="59">
        <f t="shared" si="14"/>
        <v>99.91459214247712</v>
      </c>
      <c r="F96" s="59">
        <f>SUM(F97:F98)</f>
        <v>7831.9</v>
      </c>
      <c r="G96" s="59">
        <f>SUM(G97:G98)</f>
        <v>7831.9</v>
      </c>
      <c r="H96" s="59">
        <f t="shared" si="12"/>
        <v>100</v>
      </c>
      <c r="I96" s="59">
        <f t="shared" si="10"/>
        <v>109.75042390101035</v>
      </c>
    </row>
    <row r="97" spans="1:9" s="26" customFormat="1" ht="54">
      <c r="A97" s="24" t="s">
        <v>133</v>
      </c>
      <c r="B97" s="42">
        <v>1401</v>
      </c>
      <c r="C97" s="119">
        <v>5207.7</v>
      </c>
      <c r="D97" s="120">
        <v>5207.7</v>
      </c>
      <c r="E97" s="54">
        <f t="shared" si="14"/>
        <v>100</v>
      </c>
      <c r="F97" s="88">
        <v>5380.5</v>
      </c>
      <c r="G97" s="89">
        <v>5380.5</v>
      </c>
      <c r="H97" s="54">
        <f t="shared" si="12"/>
        <v>100</v>
      </c>
      <c r="I97" s="54">
        <f t="shared" si="10"/>
        <v>103.31816348868023</v>
      </c>
    </row>
    <row r="98" spans="1:9" s="26" customFormat="1" ht="54">
      <c r="A98" s="24" t="s">
        <v>134</v>
      </c>
      <c r="B98" s="42">
        <v>1403</v>
      </c>
      <c r="C98" s="119">
        <v>1934.5</v>
      </c>
      <c r="D98" s="120">
        <v>1928.4</v>
      </c>
      <c r="E98" s="54"/>
      <c r="F98" s="88">
        <v>2451.4</v>
      </c>
      <c r="G98" s="89">
        <v>2451.4</v>
      </c>
      <c r="H98" s="54">
        <f t="shared" si="12"/>
        <v>100</v>
      </c>
      <c r="I98" s="54"/>
    </row>
    <row r="99" spans="1:9" s="26" customFormat="1" ht="18">
      <c r="A99" s="28" t="s">
        <v>29</v>
      </c>
      <c r="B99" s="28"/>
      <c r="C99" s="93">
        <f>SUM(C50+C59+C61+C67+C72+C79+C82+C87+C91+C94+C96)</f>
        <v>1610131.2999999996</v>
      </c>
      <c r="D99" s="93">
        <f>SUM(D50+D59+D61+D67+D72+D79+D82+D87+D91+D94+D96)</f>
        <v>1578430.2</v>
      </c>
      <c r="E99" s="54">
        <f>SUM(D99/C99*100)</f>
        <v>98.03114814301172</v>
      </c>
      <c r="F99" s="93">
        <f>SUM(F50+F59+F61+F67+F72+F79+F82+F87+F91+F94+F96)</f>
        <v>1934498.1</v>
      </c>
      <c r="G99" s="93">
        <f>SUM(G50+G59+G61+G67+G72+G79+G82+G87+G91+G94+G96)</f>
        <v>1832559.3999999994</v>
      </c>
      <c r="H99" s="54">
        <f t="shared" si="12"/>
        <v>94.73048332278017</v>
      </c>
      <c r="I99" s="54">
        <f t="shared" si="10"/>
        <v>116.10012276754458</v>
      </c>
    </row>
    <row r="100" spans="1:9" s="26" customFormat="1" ht="36">
      <c r="A100" s="24" t="s">
        <v>30</v>
      </c>
      <c r="B100" s="24"/>
      <c r="C100" s="22">
        <f>SUM(C48-C99)</f>
        <v>1739.8000000005122</v>
      </c>
      <c r="D100" s="22">
        <f>SUM(D48-D99)</f>
        <v>12155.09999999986</v>
      </c>
      <c r="E100" s="22"/>
      <c r="F100" s="22">
        <f>SUM(F48-F99)</f>
        <v>-10416.000000000233</v>
      </c>
      <c r="G100" s="22">
        <f>SUM(G48-G99)</f>
        <v>-4311.0999999996275</v>
      </c>
      <c r="H100" s="22"/>
      <c r="I100" s="22"/>
    </row>
    <row r="101" spans="1:9" s="26" customFormat="1" ht="17.25">
      <c r="A101" s="140" t="s">
        <v>31</v>
      </c>
      <c r="B101" s="140"/>
      <c r="C101" s="140"/>
      <c r="D101" s="140"/>
      <c r="E101" s="140"/>
      <c r="F101" s="140"/>
      <c r="G101" s="140"/>
      <c r="H101" s="140"/>
      <c r="I101" s="85"/>
    </row>
    <row r="102" spans="1:9" s="26" customFormat="1" ht="18">
      <c r="A102" s="24" t="s">
        <v>32</v>
      </c>
      <c r="B102" s="73" t="s">
        <v>181</v>
      </c>
      <c r="C102" s="118">
        <v>0</v>
      </c>
      <c r="D102" s="118">
        <v>0</v>
      </c>
      <c r="E102" s="20"/>
      <c r="F102" s="67">
        <v>-89581.3</v>
      </c>
      <c r="G102" s="67">
        <v>-89581.3</v>
      </c>
      <c r="H102" s="20"/>
      <c r="I102" s="20"/>
    </row>
    <row r="103" spans="1:9" s="26" customFormat="1" ht="36">
      <c r="A103" s="24" t="s">
        <v>33</v>
      </c>
      <c r="B103" s="73" t="s">
        <v>182</v>
      </c>
      <c r="C103" s="118">
        <v>-3900</v>
      </c>
      <c r="D103" s="118">
        <v>-3900</v>
      </c>
      <c r="E103" s="20"/>
      <c r="F103" s="67">
        <v>89581.3</v>
      </c>
      <c r="G103" s="67">
        <v>89581.3</v>
      </c>
      <c r="H103" s="20"/>
      <c r="I103" s="20"/>
    </row>
    <row r="104" spans="1:9" s="26" customFormat="1" ht="36">
      <c r="A104" s="24" t="s">
        <v>34</v>
      </c>
      <c r="B104" s="73" t="s">
        <v>183</v>
      </c>
      <c r="C104" s="52">
        <v>0</v>
      </c>
      <c r="D104" s="52">
        <v>0</v>
      </c>
      <c r="E104" s="20"/>
      <c r="F104" s="22">
        <v>0</v>
      </c>
      <c r="G104" s="22">
        <v>0</v>
      </c>
      <c r="H104" s="20"/>
      <c r="I104" s="20"/>
    </row>
    <row r="105" spans="1:9" s="26" customFormat="1" ht="36">
      <c r="A105" s="24" t="s">
        <v>35</v>
      </c>
      <c r="B105" s="73" t="s">
        <v>184</v>
      </c>
      <c r="C105" s="108">
        <v>2160.2</v>
      </c>
      <c r="D105" s="108">
        <v>-8255.1</v>
      </c>
      <c r="E105" s="20"/>
      <c r="F105" s="108">
        <v>10416</v>
      </c>
      <c r="G105" s="108">
        <v>4311.1</v>
      </c>
      <c r="H105" s="20"/>
      <c r="I105" s="20"/>
    </row>
    <row r="106" spans="1:9" s="26" customFormat="1" ht="18">
      <c r="A106" s="28" t="s">
        <v>36</v>
      </c>
      <c r="B106" s="28"/>
      <c r="C106" s="27">
        <f>SUM(C102:C105)</f>
        <v>-1739.8000000000002</v>
      </c>
      <c r="D106" s="27">
        <f>SUM(D102:D105)</f>
        <v>-12155.1</v>
      </c>
      <c r="E106" s="20"/>
      <c r="F106" s="27">
        <f>SUM(F102:F105)</f>
        <v>10416</v>
      </c>
      <c r="G106" s="27">
        <f>SUM(G102:G105)</f>
        <v>4311.1</v>
      </c>
      <c r="H106" s="20"/>
      <c r="I106" s="20"/>
    </row>
    <row r="107" spans="1:9" s="26" customFormat="1" ht="18">
      <c r="A107" s="32"/>
      <c r="B107" s="32"/>
      <c r="C107" s="33"/>
      <c r="D107" s="33"/>
      <c r="E107" s="23"/>
      <c r="F107" s="33"/>
      <c r="G107" s="33"/>
      <c r="H107" s="23"/>
      <c r="I107" s="23"/>
    </row>
    <row r="108" spans="1:9" s="26" customFormat="1" ht="18">
      <c r="A108" s="17"/>
      <c r="B108" s="17"/>
      <c r="C108" s="17"/>
      <c r="D108" s="17"/>
      <c r="E108" s="18"/>
      <c r="F108" s="17"/>
      <c r="G108" s="17"/>
      <c r="H108" s="18"/>
      <c r="I108" s="18"/>
    </row>
    <row r="109" spans="1:8" s="26" customFormat="1" ht="17.25">
      <c r="A109" s="17"/>
      <c r="B109" s="17"/>
      <c r="C109" s="17"/>
      <c r="D109" s="132"/>
      <c r="E109" s="133"/>
      <c r="F109" s="17"/>
      <c r="G109" s="132"/>
      <c r="H109" s="133"/>
    </row>
    <row r="110" spans="1:9" s="26" customFormat="1" ht="17.25">
      <c r="A110" s="32"/>
      <c r="B110" s="32"/>
      <c r="C110" s="33"/>
      <c r="D110" s="33"/>
      <c r="E110" s="36"/>
      <c r="F110" s="33"/>
      <c r="G110" s="33"/>
      <c r="H110" s="36"/>
      <c r="I110" s="36"/>
    </row>
    <row r="111" spans="1:9" s="26" customFormat="1" ht="18">
      <c r="A111" s="32"/>
      <c r="B111" s="32"/>
      <c r="C111" s="25"/>
      <c r="D111" s="25"/>
      <c r="E111" s="35"/>
      <c r="F111" s="25"/>
      <c r="G111" s="25"/>
      <c r="H111" s="35"/>
      <c r="I111" s="35"/>
    </row>
    <row r="112" spans="1:9" s="26" customFormat="1" ht="18">
      <c r="A112" s="25"/>
      <c r="B112" s="25"/>
      <c r="C112" s="34"/>
      <c r="D112" s="34"/>
      <c r="E112" s="37"/>
      <c r="F112" s="34"/>
      <c r="G112" s="34"/>
      <c r="H112" s="37"/>
      <c r="I112" s="37"/>
    </row>
    <row r="113" spans="3:9" s="26" customFormat="1" ht="13.5">
      <c r="C113" s="38"/>
      <c r="D113" s="38"/>
      <c r="E113" s="39"/>
      <c r="F113" s="38"/>
      <c r="G113" s="38"/>
      <c r="H113" s="39"/>
      <c r="I113" s="39"/>
    </row>
    <row r="114" s="26" customFormat="1" ht="12.75"/>
    <row r="115" s="26" customFormat="1" ht="12.75"/>
    <row r="116" spans="5:9" s="26" customFormat="1" ht="12.75">
      <c r="E116" s="40"/>
      <c r="H116" s="40"/>
      <c r="I116" s="40"/>
    </row>
    <row r="117" spans="5:9" s="26" customFormat="1" ht="12.75">
      <c r="E117" s="40"/>
      <c r="H117" s="40"/>
      <c r="I117" s="40"/>
    </row>
    <row r="118" spans="5:9" s="26" customFormat="1" ht="12.75">
      <c r="E118" s="40"/>
      <c r="H118" s="40"/>
      <c r="I118" s="40"/>
    </row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s="26" customFormat="1" ht="12.75">
      <c r="E154" s="40"/>
      <c r="H154" s="40"/>
      <c r="I154" s="40"/>
    </row>
    <row r="155" spans="5:9" s="26" customFormat="1" ht="12.75">
      <c r="E155" s="40"/>
      <c r="H155" s="40"/>
      <c r="I155" s="40"/>
    </row>
    <row r="156" spans="5:9" s="26" customFormat="1" ht="12.75">
      <c r="E156" s="40"/>
      <c r="H156" s="40"/>
      <c r="I156" s="40"/>
    </row>
    <row r="157" spans="5:9" s="26" customFormat="1" ht="12.75">
      <c r="E157" s="40"/>
      <c r="H157" s="40"/>
      <c r="I157" s="40"/>
    </row>
    <row r="158" spans="5:9" s="26" customFormat="1" ht="12.75">
      <c r="E158" s="40"/>
      <c r="H158" s="40"/>
      <c r="I158" s="40"/>
    </row>
    <row r="159" spans="5:9" s="26" customFormat="1" ht="12.75">
      <c r="E159" s="40"/>
      <c r="H159" s="40"/>
      <c r="I159" s="40"/>
    </row>
    <row r="160" spans="5:9" s="26" customFormat="1" ht="12.75">
      <c r="E160" s="40"/>
      <c r="H160" s="40"/>
      <c r="I160" s="40"/>
    </row>
    <row r="161" spans="5:9" s="26" customFormat="1" ht="12.75">
      <c r="E161" s="40"/>
      <c r="H161" s="40"/>
      <c r="I161" s="40"/>
    </row>
    <row r="162" spans="5:9" s="26" customFormat="1" ht="12.75">
      <c r="E162" s="40"/>
      <c r="H162" s="40"/>
      <c r="I162" s="40"/>
    </row>
    <row r="163" spans="5:9" s="26" customFormat="1" ht="12.75">
      <c r="E163" s="40"/>
      <c r="H163" s="40"/>
      <c r="I163" s="40"/>
    </row>
    <row r="164" spans="5:9" s="26" customFormat="1" ht="12.75">
      <c r="E164" s="40"/>
      <c r="H164" s="40"/>
      <c r="I164" s="40"/>
    </row>
    <row r="165" spans="5:9" s="26" customFormat="1" ht="12.75">
      <c r="E165" s="40"/>
      <c r="H165" s="40"/>
      <c r="I165" s="40"/>
    </row>
    <row r="166" spans="5:9" s="26" customFormat="1" ht="12.75">
      <c r="E166" s="40"/>
      <c r="H166" s="40"/>
      <c r="I166" s="40"/>
    </row>
    <row r="167" spans="5:9" s="26" customFormat="1" ht="12.75">
      <c r="E167" s="40"/>
      <c r="H167" s="40"/>
      <c r="I167" s="40"/>
    </row>
    <row r="168" spans="5:9" s="26" customFormat="1" ht="12.75">
      <c r="E168" s="40"/>
      <c r="H168" s="40"/>
      <c r="I168" s="40"/>
    </row>
    <row r="169" spans="5:9" s="26" customFormat="1" ht="12.75">
      <c r="E169" s="40"/>
      <c r="H169" s="40"/>
      <c r="I169" s="40"/>
    </row>
    <row r="170" spans="5:9" s="26" customFormat="1" ht="12.75">
      <c r="E170" s="40"/>
      <c r="H170" s="40"/>
      <c r="I170" s="40"/>
    </row>
    <row r="171" spans="5:9" s="26" customFormat="1" ht="12.75">
      <c r="E171" s="40"/>
      <c r="H171" s="40"/>
      <c r="I171" s="40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</sheetData>
  <sheetProtection/>
  <mergeCells count="11">
    <mergeCell ref="A5:I5"/>
    <mergeCell ref="D109:E109"/>
    <mergeCell ref="A1:I1"/>
    <mergeCell ref="A101:H101"/>
    <mergeCell ref="G109:H109"/>
    <mergeCell ref="A3:A4"/>
    <mergeCell ref="B3:B4"/>
    <mergeCell ref="A49:I49"/>
    <mergeCell ref="C3:E3"/>
    <mergeCell ref="F3:H3"/>
    <mergeCell ref="I3:I4"/>
  </mergeCells>
  <printOptions/>
  <pageMargins left="0.1968503937007874" right="0.2755905511811024" top="0.4724409448818898" bottom="0.5118110236220472" header="0.5118110236220472" footer="0.5118110236220472"/>
  <pageSetup fitToHeight="3" fitToWidth="1" horizontalDpi="600" verticalDpi="600" orientation="portrait" paperSize="9" scale="47" r:id="rId1"/>
  <rowBreaks count="2" manualBreakCount="2">
    <brk id="57" max="8" man="1"/>
    <brk id="1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8"/>
  <sheetViews>
    <sheetView zoomScale="60" zoomScaleNormal="60" zoomScalePageLayoutView="0" workbookViewId="0" topLeftCell="A1">
      <pane xSplit="2" ySplit="5" topLeftCell="C7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7" sqref="G87"/>
    </sheetView>
  </sheetViews>
  <sheetFormatPr defaultColWidth="9.125" defaultRowHeight="12.75"/>
  <cols>
    <col min="1" max="1" width="45.375" style="3" customWidth="1"/>
    <col min="2" max="2" width="25.375" style="3" customWidth="1"/>
    <col min="3" max="3" width="18.375" style="3" customWidth="1"/>
    <col min="4" max="4" width="18.50390625" style="3" customWidth="1"/>
    <col min="5" max="5" width="15.50390625" style="3" customWidth="1"/>
    <col min="6" max="6" width="18.625" style="3" customWidth="1"/>
    <col min="7" max="7" width="17.50390625" style="3" customWidth="1"/>
    <col min="8" max="8" width="13.875" style="3" customWidth="1"/>
    <col min="9" max="9" width="16.00390625" style="3" customWidth="1"/>
    <col min="10" max="16384" width="9.125" style="3" customWidth="1"/>
  </cols>
  <sheetData>
    <row r="1" spans="1:13" ht="20.25">
      <c r="A1" s="134" t="s">
        <v>235</v>
      </c>
      <c r="B1" s="134"/>
      <c r="C1" s="134"/>
      <c r="D1" s="134"/>
      <c r="E1" s="134"/>
      <c r="F1" s="134"/>
      <c r="G1" s="134"/>
      <c r="H1" s="134"/>
      <c r="I1" s="135"/>
      <c r="J1" s="8"/>
      <c r="K1" s="8"/>
      <c r="L1" s="8"/>
      <c r="M1" s="8"/>
    </row>
    <row r="2" spans="1:13" ht="20.25">
      <c r="A2" s="41"/>
      <c r="B2" s="41"/>
      <c r="C2" s="41"/>
      <c r="D2" s="9"/>
      <c r="E2" s="9"/>
      <c r="F2" s="41"/>
      <c r="G2" s="41"/>
      <c r="H2" s="41"/>
      <c r="I2" s="41"/>
      <c r="J2" s="8"/>
      <c r="K2" s="8"/>
      <c r="L2" s="8"/>
      <c r="M2" s="8"/>
    </row>
    <row r="3" spans="1:9" ht="15" customHeight="1">
      <c r="A3" s="141" t="s">
        <v>130</v>
      </c>
      <c r="B3" s="141" t="s">
        <v>49</v>
      </c>
      <c r="C3" s="136" t="s">
        <v>203</v>
      </c>
      <c r="D3" s="137"/>
      <c r="E3" s="137"/>
      <c r="F3" s="136" t="s">
        <v>221</v>
      </c>
      <c r="G3" s="137"/>
      <c r="H3" s="137"/>
      <c r="I3" s="139" t="s">
        <v>234</v>
      </c>
    </row>
    <row r="4" spans="1:9" s="26" customFormat="1" ht="46.5">
      <c r="A4" s="142"/>
      <c r="B4" s="142"/>
      <c r="C4" s="21" t="s">
        <v>47</v>
      </c>
      <c r="D4" s="21" t="s">
        <v>231</v>
      </c>
      <c r="E4" s="21" t="s">
        <v>46</v>
      </c>
      <c r="F4" s="21" t="s">
        <v>47</v>
      </c>
      <c r="G4" s="21" t="s">
        <v>232</v>
      </c>
      <c r="H4" s="21" t="s">
        <v>46</v>
      </c>
      <c r="I4" s="129"/>
    </row>
    <row r="5" spans="1:9" s="26" customFormat="1" ht="17.25">
      <c r="A5" s="140" t="s">
        <v>0</v>
      </c>
      <c r="B5" s="140"/>
      <c r="C5" s="140"/>
      <c r="D5" s="140"/>
      <c r="E5" s="140"/>
      <c r="F5" s="140"/>
      <c r="G5" s="140"/>
      <c r="H5" s="140"/>
      <c r="I5" s="143"/>
    </row>
    <row r="6" spans="1:9" s="72" customFormat="1" ht="18">
      <c r="A6" s="71" t="s">
        <v>15</v>
      </c>
      <c r="B6" s="102" t="s">
        <v>136</v>
      </c>
      <c r="C6" s="31">
        <f>'консолидированный бюджет'!C7-'районный бюджет'!C6</f>
        <v>367083.4000000001</v>
      </c>
      <c r="D6" s="31">
        <f>'консолидированный бюджет'!D7-'районный бюджет'!D6</f>
        <v>362017.79999999993</v>
      </c>
      <c r="E6" s="83">
        <f>SUM(D6/C6*100)</f>
        <v>98.62004111327286</v>
      </c>
      <c r="F6" s="31">
        <f>'консолидированный бюджет'!F7-'районный бюджет'!F6</f>
        <v>461622.69999999995</v>
      </c>
      <c r="G6" s="31">
        <f>'консолидированный бюджет'!G7-'районный бюджет'!G6</f>
        <v>394899.5999999999</v>
      </c>
      <c r="H6" s="83">
        <f>SUM(G6/F6*100)</f>
        <v>85.54596643535943</v>
      </c>
      <c r="I6" s="83">
        <f>G6/D6%</f>
        <v>109.08292354685321</v>
      </c>
    </row>
    <row r="7" spans="1:9" s="79" customFormat="1" ht="18">
      <c r="A7" s="71" t="s">
        <v>210</v>
      </c>
      <c r="B7" s="102" t="s">
        <v>137</v>
      </c>
      <c r="C7" s="31">
        <f>'консолидированный бюджет'!C8-'районный бюджет'!C7</f>
        <v>94993.79999999999</v>
      </c>
      <c r="D7" s="31">
        <f>'консолидированный бюджет'!D8-'районный бюджет'!D7</f>
        <v>96078.30000000005</v>
      </c>
      <c r="E7" s="83">
        <f>E8</f>
        <v>101.14165345527819</v>
      </c>
      <c r="F7" s="31">
        <f>'консолидированный бюджет'!F8-'районный бюджет'!F7</f>
        <v>113361.39999999997</v>
      </c>
      <c r="G7" s="31">
        <f>'консолидированный бюджет'!G8-'районный бюджет'!G7</f>
        <v>95413.79999999999</v>
      </c>
      <c r="H7" s="83">
        <f>H8</f>
        <v>84.16780314992582</v>
      </c>
      <c r="I7" s="83">
        <f>I8</f>
        <v>99.30837660533122</v>
      </c>
    </row>
    <row r="8" spans="1:9" s="80" customFormat="1" ht="18">
      <c r="A8" s="30" t="s">
        <v>3</v>
      </c>
      <c r="B8" s="103" t="s">
        <v>138</v>
      </c>
      <c r="C8" s="22">
        <f>'консолидированный бюджет'!C9-'районный бюджет'!C8</f>
        <v>94993.79999999999</v>
      </c>
      <c r="D8" s="22">
        <f>'консолидированный бюджет'!D9-'районный бюджет'!D8</f>
        <v>96078.30000000005</v>
      </c>
      <c r="E8" s="22">
        <f aca="true" t="shared" si="0" ref="E8:E29">SUM(D8/C8*100)</f>
        <v>101.14165345527819</v>
      </c>
      <c r="F8" s="22">
        <f>'консолидированный бюджет'!F9-'районный бюджет'!F8</f>
        <v>113361.39999999997</v>
      </c>
      <c r="G8" s="22">
        <f>'консолидированный бюджет'!G9-'районный бюджет'!G8</f>
        <v>95413.79999999999</v>
      </c>
      <c r="H8" s="22">
        <f aca="true" t="shared" si="1" ref="H8:H24">SUM(G8/F8*100)</f>
        <v>84.16780314992582</v>
      </c>
      <c r="I8" s="22">
        <f aca="true" t="shared" si="2" ref="I8:I26">G8/D8%</f>
        <v>99.30837660533122</v>
      </c>
    </row>
    <row r="9" spans="1:9" s="81" customFormat="1" ht="54">
      <c r="A9" s="29" t="s">
        <v>139</v>
      </c>
      <c r="B9" s="104" t="s">
        <v>140</v>
      </c>
      <c r="C9" s="83">
        <f>C10</f>
        <v>12583</v>
      </c>
      <c r="D9" s="83">
        <f>D10</f>
        <v>11236.600000000002</v>
      </c>
      <c r="E9" s="83">
        <f t="shared" si="0"/>
        <v>89.2998490026226</v>
      </c>
      <c r="F9" s="83">
        <f>F10</f>
        <v>12687.5</v>
      </c>
      <c r="G9" s="83">
        <f>G10</f>
        <v>12931.5</v>
      </c>
      <c r="H9" s="83">
        <f t="shared" si="1"/>
        <v>101.92315270935961</v>
      </c>
      <c r="I9" s="83">
        <f t="shared" si="2"/>
        <v>115.08374419308329</v>
      </c>
    </row>
    <row r="10" spans="1:9" s="80" customFormat="1" ht="54">
      <c r="A10" s="75" t="s">
        <v>185</v>
      </c>
      <c r="B10" s="103" t="s">
        <v>141</v>
      </c>
      <c r="C10" s="22">
        <f>'консолидированный бюджет'!C11-'районный бюджет'!C10</f>
        <v>12583</v>
      </c>
      <c r="D10" s="22">
        <f>'консолидированный бюджет'!D11-'районный бюджет'!D10</f>
        <v>11236.600000000002</v>
      </c>
      <c r="E10" s="22">
        <f t="shared" si="0"/>
        <v>89.2998490026226</v>
      </c>
      <c r="F10" s="22">
        <f>'консолидированный бюджет'!F11-'районный бюджет'!F10</f>
        <v>12687.5</v>
      </c>
      <c r="G10" s="22">
        <f>'консолидированный бюджет'!G11-'районный бюджет'!G10</f>
        <v>12931.5</v>
      </c>
      <c r="H10" s="22">
        <f t="shared" si="1"/>
        <v>101.92315270935961</v>
      </c>
      <c r="I10" s="22">
        <f t="shared" si="2"/>
        <v>115.08374419308329</v>
      </c>
    </row>
    <row r="11" spans="1:9" s="81" customFormat="1" ht="18">
      <c r="A11" s="29" t="s">
        <v>142</v>
      </c>
      <c r="B11" s="104" t="s">
        <v>143</v>
      </c>
      <c r="C11" s="83">
        <f>SUM(C12:C12)</f>
        <v>6902.799999999999</v>
      </c>
      <c r="D11" s="83">
        <f>SUM(D12:D12)</f>
        <v>8440.8</v>
      </c>
      <c r="E11" s="83">
        <f t="shared" si="0"/>
        <v>122.28081358289391</v>
      </c>
      <c r="F11" s="83">
        <f>SUM(F12:F12)</f>
        <v>9686.3</v>
      </c>
      <c r="G11" s="83">
        <f>SUM(G12:G12)</f>
        <v>15300.600000000002</v>
      </c>
      <c r="H11" s="83">
        <f t="shared" si="1"/>
        <v>157.96124423154356</v>
      </c>
      <c r="I11" s="83">
        <f t="shared" si="2"/>
        <v>181.26954791015075</v>
      </c>
    </row>
    <row r="12" spans="1:9" s="80" customFormat="1" ht="18">
      <c r="A12" s="30" t="s">
        <v>16</v>
      </c>
      <c r="B12" s="103" t="s">
        <v>145</v>
      </c>
      <c r="C12" s="22">
        <f>'консолидированный бюджет'!C14-'районный бюджет'!C13</f>
        <v>6902.799999999999</v>
      </c>
      <c r="D12" s="22">
        <f>'консолидированный бюджет'!D14-'районный бюджет'!D13</f>
        <v>8440.8</v>
      </c>
      <c r="E12" s="22">
        <f t="shared" si="0"/>
        <v>122.28081358289391</v>
      </c>
      <c r="F12" s="22">
        <f>'консолидированный бюджет'!F14-'районный бюджет'!F13</f>
        <v>9686.3</v>
      </c>
      <c r="G12" s="22">
        <f>'консолидированный бюджет'!G14-'районный бюджет'!G13</f>
        <v>15300.600000000002</v>
      </c>
      <c r="H12" s="22">
        <f t="shared" si="1"/>
        <v>157.96124423154356</v>
      </c>
      <c r="I12" s="22">
        <f t="shared" si="2"/>
        <v>181.26954791015075</v>
      </c>
    </row>
    <row r="13" spans="1:9" s="81" customFormat="1" ht="18">
      <c r="A13" s="29" t="s">
        <v>147</v>
      </c>
      <c r="B13" s="104" t="s">
        <v>148</v>
      </c>
      <c r="C13" s="83">
        <f>SUM(C14:C15)</f>
        <v>81242.7</v>
      </c>
      <c r="D13" s="83">
        <f>SUM(D14:D15)</f>
        <v>80744.2</v>
      </c>
      <c r="E13" s="31">
        <f t="shared" si="0"/>
        <v>99.3864064094374</v>
      </c>
      <c r="F13" s="83">
        <f>SUM(F14:F15)</f>
        <v>98348.5</v>
      </c>
      <c r="G13" s="83">
        <f>SUM(G14:G15)</f>
        <v>77953.5</v>
      </c>
      <c r="H13" s="31">
        <f t="shared" si="1"/>
        <v>79.26252052649507</v>
      </c>
      <c r="I13" s="31">
        <f t="shared" si="2"/>
        <v>96.54377651893263</v>
      </c>
    </row>
    <row r="14" spans="1:9" s="80" customFormat="1" ht="18">
      <c r="A14" s="30" t="s">
        <v>44</v>
      </c>
      <c r="B14" s="103" t="s">
        <v>149</v>
      </c>
      <c r="C14" s="22">
        <f>'консолидированный бюджет'!C17</f>
        <v>33103.5</v>
      </c>
      <c r="D14" s="22">
        <f>'консолидированный бюджет'!D17</f>
        <v>29847.8</v>
      </c>
      <c r="E14" s="22">
        <f t="shared" si="0"/>
        <v>90.16508828371622</v>
      </c>
      <c r="F14" s="22">
        <f>'консолидированный бюджет'!F17</f>
        <v>41919.5</v>
      </c>
      <c r="G14" s="22">
        <f>'консолидированный бюджет'!G17</f>
        <v>29741</v>
      </c>
      <c r="H14" s="22">
        <f t="shared" si="1"/>
        <v>70.94788821431554</v>
      </c>
      <c r="I14" s="22">
        <f t="shared" si="2"/>
        <v>99.64218468362827</v>
      </c>
    </row>
    <row r="15" spans="1:9" s="80" customFormat="1" ht="18">
      <c r="A15" s="30" t="s">
        <v>5</v>
      </c>
      <c r="B15" s="103" t="s">
        <v>150</v>
      </c>
      <c r="C15" s="22">
        <f>'консолидированный бюджет'!C18</f>
        <v>48139.2</v>
      </c>
      <c r="D15" s="22">
        <f>'консолидированный бюджет'!D18</f>
        <v>50896.4</v>
      </c>
      <c r="E15" s="22">
        <f t="shared" si="0"/>
        <v>105.72755675208563</v>
      </c>
      <c r="F15" s="22">
        <f>'консолидированный бюджет'!F18</f>
        <v>56429</v>
      </c>
      <c r="G15" s="22">
        <f>'консолидированный бюджет'!G18</f>
        <v>48212.5</v>
      </c>
      <c r="H15" s="22">
        <f t="shared" si="1"/>
        <v>85.43922451221889</v>
      </c>
      <c r="I15" s="22">
        <f t="shared" si="2"/>
        <v>94.72673902279925</v>
      </c>
    </row>
    <row r="16" spans="1:9" s="81" customFormat="1" ht="18">
      <c r="A16" s="29" t="s">
        <v>4</v>
      </c>
      <c r="B16" s="104" t="s">
        <v>151</v>
      </c>
      <c r="C16" s="83">
        <f>SUM(C17:C17)</f>
        <v>35.9</v>
      </c>
      <c r="D16" s="83">
        <f>SUM(D17:D17)</f>
        <v>34.1</v>
      </c>
      <c r="E16" s="83">
        <f t="shared" si="0"/>
        <v>94.98607242339834</v>
      </c>
      <c r="F16" s="83">
        <f>SUM(F17:F17)</f>
        <v>60.1</v>
      </c>
      <c r="G16" s="83">
        <f>SUM(G17:G17)</f>
        <v>45.2</v>
      </c>
      <c r="H16" s="83">
        <f>SUM(G16/F16*100)</f>
        <v>75.20798668885192</v>
      </c>
      <c r="I16" s="83">
        <f>G16/D16%</f>
        <v>132.55131964809385</v>
      </c>
    </row>
    <row r="17" spans="1:9" s="80" customFormat="1" ht="108">
      <c r="A17" s="75" t="s">
        <v>187</v>
      </c>
      <c r="B17" s="103" t="s">
        <v>153</v>
      </c>
      <c r="C17" s="84">
        <f>'консолидированный бюджет'!C22</f>
        <v>35.9</v>
      </c>
      <c r="D17" s="84">
        <f>'консолидированный бюджет'!D22</f>
        <v>34.1</v>
      </c>
      <c r="E17" s="22">
        <f>SUM(D17/C17*100)</f>
        <v>94.98607242339834</v>
      </c>
      <c r="F17" s="84">
        <f>'консолидированный бюджет'!F22</f>
        <v>60.1</v>
      </c>
      <c r="G17" s="84">
        <f>'консолидированный бюджет'!G22</f>
        <v>45.2</v>
      </c>
      <c r="H17" s="22">
        <f>SUM(G17/F17*100)</f>
        <v>75.20798668885192</v>
      </c>
      <c r="I17" s="22">
        <f>G17/D17%</f>
        <v>132.55131964809385</v>
      </c>
    </row>
    <row r="18" spans="1:9" s="81" customFormat="1" ht="36">
      <c r="A18" s="29" t="s">
        <v>10</v>
      </c>
      <c r="B18" s="104" t="s">
        <v>154</v>
      </c>
      <c r="C18" s="83">
        <f>SUM(C19:C20)</f>
        <v>11012</v>
      </c>
      <c r="D18" s="83">
        <f>SUM(D19:D20)</f>
        <v>6267.2</v>
      </c>
      <c r="E18" s="83">
        <f t="shared" si="0"/>
        <v>56.91245913548856</v>
      </c>
      <c r="F18" s="83">
        <f>SUM(F19:F20)</f>
        <v>12853.199999999999</v>
      </c>
      <c r="G18" s="83">
        <f>SUM(G19:G20)</f>
        <v>7586.1</v>
      </c>
      <c r="H18" s="83">
        <f t="shared" si="1"/>
        <v>59.02109980393988</v>
      </c>
      <c r="I18" s="83">
        <f t="shared" si="2"/>
        <v>121.0444855756957</v>
      </c>
    </row>
    <row r="19" spans="1:9" s="80" customFormat="1" ht="180">
      <c r="A19" s="75" t="s">
        <v>155</v>
      </c>
      <c r="B19" s="103" t="s">
        <v>156</v>
      </c>
      <c r="C19" s="22">
        <f>'консолидированный бюджет'!C25-'районный бюджет'!C21</f>
        <v>9321.400000000001</v>
      </c>
      <c r="D19" s="22">
        <f>'консолидированный бюджет'!D25-'районный бюджет'!D21</f>
        <v>4572.4</v>
      </c>
      <c r="E19" s="22">
        <f t="shared" si="0"/>
        <v>49.05271740296521</v>
      </c>
      <c r="F19" s="22">
        <f>'консолидированный бюджет'!F25-'районный бюджет'!F21</f>
        <v>8787.599999999999</v>
      </c>
      <c r="G19" s="22">
        <f>'консолидированный бюджет'!G25-'районный бюджет'!G21</f>
        <v>4245.9</v>
      </c>
      <c r="H19" s="22">
        <f t="shared" si="1"/>
        <v>48.31694660658201</v>
      </c>
      <c r="I19" s="22">
        <f t="shared" si="2"/>
        <v>92.85932989239787</v>
      </c>
    </row>
    <row r="20" spans="1:9" s="80" customFormat="1" ht="162">
      <c r="A20" s="75" t="s">
        <v>159</v>
      </c>
      <c r="B20" s="103" t="s">
        <v>160</v>
      </c>
      <c r="C20" s="22">
        <f>'консолидированный бюджет'!C27-'районный бюджет'!C23</f>
        <v>1690.5999999999995</v>
      </c>
      <c r="D20" s="22">
        <f>'консолидированный бюджет'!D27-'районный бюджет'!D23</f>
        <v>1694.8000000000002</v>
      </c>
      <c r="E20" s="22">
        <f t="shared" si="0"/>
        <v>100.2484325091684</v>
      </c>
      <c r="F20" s="22">
        <f>'консолидированный бюджет'!F27-'районный бюджет'!F23</f>
        <v>4065.6000000000004</v>
      </c>
      <c r="G20" s="22">
        <f>'консолидированный бюджет'!G27-'районный бюджет'!G23</f>
        <v>3340.2000000000003</v>
      </c>
      <c r="H20" s="22">
        <f>SUM(G20/F20*100)</f>
        <v>82.15761511216057</v>
      </c>
      <c r="I20" s="22">
        <f>G20/D20%</f>
        <v>197.08520179372198</v>
      </c>
    </row>
    <row r="21" spans="1:9" s="81" customFormat="1" ht="54">
      <c r="A21" s="77" t="s">
        <v>164</v>
      </c>
      <c r="B21" s="104" t="s">
        <v>165</v>
      </c>
      <c r="C21" s="83">
        <f>SUM(C22:C23)</f>
        <v>157276.6</v>
      </c>
      <c r="D21" s="83">
        <f>SUM(D22:D23)</f>
        <v>156286.2</v>
      </c>
      <c r="E21" s="22">
        <f t="shared" si="0"/>
        <v>99.37028140231922</v>
      </c>
      <c r="F21" s="83">
        <f>SUM(F22:F23)</f>
        <v>209173.9</v>
      </c>
      <c r="G21" s="83">
        <f>SUM(G22:G23)</f>
        <v>179158.4</v>
      </c>
      <c r="H21" s="22">
        <f>SUM(G21/F21*100)</f>
        <v>85.65045639059176</v>
      </c>
      <c r="I21" s="22">
        <f>G21/D21%</f>
        <v>114.63481740550348</v>
      </c>
    </row>
    <row r="22" spans="1:9" s="80" customFormat="1" ht="18">
      <c r="A22" s="30" t="s">
        <v>6</v>
      </c>
      <c r="B22" s="103" t="s">
        <v>166</v>
      </c>
      <c r="C22" s="22">
        <f>'консолидированный бюджет'!C31-'районный бюджет'!C27</f>
        <v>157228.6</v>
      </c>
      <c r="D22" s="22">
        <f>'консолидированный бюджет'!D31-'районный бюджет'!D27</f>
        <v>156286.2</v>
      </c>
      <c r="E22" s="22">
        <f t="shared" si="0"/>
        <v>99.40061795373106</v>
      </c>
      <c r="F22" s="22">
        <f>'консолидированный бюджет'!F31-'районный бюджет'!F27</f>
        <v>208946.5</v>
      </c>
      <c r="G22" s="22">
        <f>'консолидированный бюджет'!G31-'районный бюджет'!G27</f>
        <v>178981.19999999998</v>
      </c>
      <c r="H22" s="22">
        <f>SUM(G22/F22*100)</f>
        <v>85.65886482903518</v>
      </c>
      <c r="I22" s="22">
        <f>G22/D22%</f>
        <v>114.52143567378307</v>
      </c>
    </row>
    <row r="23" spans="1:9" s="80" customFormat="1" ht="36">
      <c r="A23" s="30" t="s">
        <v>167</v>
      </c>
      <c r="B23" s="103" t="s">
        <v>168</v>
      </c>
      <c r="C23" s="22">
        <f>'консолидированный бюджет'!C32-'районный бюджет'!C28</f>
        <v>48</v>
      </c>
      <c r="D23" s="22">
        <f>'консолидированный бюджет'!D32-'районный бюджет'!D28</f>
        <v>0</v>
      </c>
      <c r="E23" s="22">
        <f t="shared" si="0"/>
        <v>0</v>
      </c>
      <c r="F23" s="22">
        <f>'консолидированный бюджет'!F32-'районный бюджет'!F28</f>
        <v>227.4</v>
      </c>
      <c r="G23" s="22">
        <f>'консолидированный бюджет'!G32-'районный бюджет'!G28</f>
        <v>177.20000000000002</v>
      </c>
      <c r="H23" s="22">
        <f>SUM(G23/F23*100)</f>
        <v>77.92436235708004</v>
      </c>
      <c r="I23" s="22" t="e">
        <f>G23/D23%</f>
        <v>#DIV/0!</v>
      </c>
    </row>
    <row r="24" spans="1:9" s="82" customFormat="1" ht="36">
      <c r="A24" s="29" t="s">
        <v>7</v>
      </c>
      <c r="B24" s="104" t="s">
        <v>169</v>
      </c>
      <c r="C24" s="83">
        <f>SUM(C25:C26)</f>
        <v>2600.7999999999993</v>
      </c>
      <c r="D24" s="83">
        <f>SUM(D25:D26)</f>
        <v>2457.7999999999993</v>
      </c>
      <c r="E24" s="83">
        <f>SUM(D24/C24*100)</f>
        <v>94.50169178714242</v>
      </c>
      <c r="F24" s="83">
        <f>SUM(F25:F26)</f>
        <v>1688.699999999999</v>
      </c>
      <c r="G24" s="83">
        <f>SUM(G25:G26)</f>
        <v>2773.5</v>
      </c>
      <c r="H24" s="83">
        <f t="shared" si="1"/>
        <v>164.238763545923</v>
      </c>
      <c r="I24" s="83">
        <f t="shared" si="2"/>
        <v>112.84482057124261</v>
      </c>
    </row>
    <row r="25" spans="1:9" s="82" customFormat="1" ht="162">
      <c r="A25" s="75" t="s">
        <v>170</v>
      </c>
      <c r="B25" s="103" t="s">
        <v>171</v>
      </c>
      <c r="C25" s="54">
        <f>'консолидированный бюджет'!C34-'районный бюджет'!C30</f>
        <v>66</v>
      </c>
      <c r="D25" s="54">
        <f>'консолидированный бюджет'!D34-'районный бюджет'!D30</f>
        <v>71</v>
      </c>
      <c r="E25" s="22">
        <f t="shared" si="0"/>
        <v>107.57575757575756</v>
      </c>
      <c r="F25" s="54">
        <f>'консолидированный бюджет'!F34-'районный бюджет'!F30</f>
        <v>235.5</v>
      </c>
      <c r="G25" s="54">
        <f>'консолидированный бюджет'!G34-'районный бюджет'!G30</f>
        <v>235.5</v>
      </c>
      <c r="H25" s="22"/>
      <c r="I25" s="22">
        <f t="shared" si="2"/>
        <v>331.69014084507046</v>
      </c>
    </row>
    <row r="26" spans="1:9" s="80" customFormat="1" ht="72">
      <c r="A26" s="75" t="s">
        <v>172</v>
      </c>
      <c r="B26" s="103" t="s">
        <v>173</v>
      </c>
      <c r="C26" s="22">
        <f>'консолидированный бюджет'!C35-'районный бюджет'!C31</f>
        <v>2534.7999999999993</v>
      </c>
      <c r="D26" s="22">
        <f>'консолидированный бюджет'!D35-'районный бюджет'!D31</f>
        <v>2386.7999999999993</v>
      </c>
      <c r="E26" s="22">
        <f t="shared" si="0"/>
        <v>94.1612750512861</v>
      </c>
      <c r="F26" s="22">
        <f>'консолидированный бюджет'!F35-'районный бюджет'!F31</f>
        <v>1453.199999999999</v>
      </c>
      <c r="G26" s="22">
        <f>'консолидированный бюджет'!G35-'районный бюджет'!G31</f>
        <v>2538</v>
      </c>
      <c r="H26" s="22">
        <f>SUM(G26/F26*100)</f>
        <v>174.64905037159386</v>
      </c>
      <c r="I26" s="22">
        <f t="shared" si="2"/>
        <v>106.33484162895931</v>
      </c>
    </row>
    <row r="27" spans="1:9" s="74" customFormat="1" ht="36">
      <c r="A27" s="29" t="s">
        <v>40</v>
      </c>
      <c r="B27" s="99" t="s">
        <v>174</v>
      </c>
      <c r="C27" s="83">
        <f>'консолидированный бюджет'!C36</f>
        <v>29.9</v>
      </c>
      <c r="D27" s="83">
        <f>'консолидированный бюджет'!D36</f>
        <v>29.9</v>
      </c>
      <c r="E27" s="83">
        <f>E28</f>
        <v>0</v>
      </c>
      <c r="F27" s="83">
        <f>'консолидированный бюджет'!F36</f>
        <v>0</v>
      </c>
      <c r="G27" s="83">
        <f>'консолидированный бюджет'!G36</f>
        <v>0</v>
      </c>
      <c r="H27" s="83">
        <f>H28</f>
        <v>0</v>
      </c>
      <c r="I27" s="83">
        <f>I28</f>
        <v>0</v>
      </c>
    </row>
    <row r="28" spans="1:9" s="26" customFormat="1" ht="72">
      <c r="A28" s="30" t="s">
        <v>175</v>
      </c>
      <c r="B28" s="100" t="s">
        <v>176</v>
      </c>
      <c r="C28" s="105">
        <f>'консолидированный бюджет'!C37</f>
        <v>29.9</v>
      </c>
      <c r="D28" s="105">
        <f>'консолидированный бюджет'!D37</f>
        <v>29.9</v>
      </c>
      <c r="E28" s="22"/>
      <c r="F28" s="105">
        <f>'консолидированный бюджет'!F37</f>
        <v>0</v>
      </c>
      <c r="G28" s="105">
        <f>'консолидированный бюджет'!G37</f>
        <v>0</v>
      </c>
      <c r="H28" s="22"/>
      <c r="I28" s="22"/>
    </row>
    <row r="29" spans="1:9" s="82" customFormat="1" ht="36">
      <c r="A29" s="29" t="s">
        <v>38</v>
      </c>
      <c r="B29" s="104" t="s">
        <v>177</v>
      </c>
      <c r="C29" s="83">
        <f>'консолидированный бюджет'!C38-'районный бюджет'!C32</f>
        <v>405.9000000000001</v>
      </c>
      <c r="D29" s="83">
        <f>'консолидированный бюджет'!D38-'районный бюджет'!D32</f>
        <v>442.7000000000003</v>
      </c>
      <c r="E29" s="22">
        <f t="shared" si="0"/>
        <v>109.06627248090668</v>
      </c>
      <c r="F29" s="83">
        <f>'консолидированный бюджет'!F38-'районный бюджет'!F32</f>
        <v>667.7999999999997</v>
      </c>
      <c r="G29" s="83">
        <f>'консолидированный бюджет'!G38-'районный бюджет'!G32</f>
        <v>661.7999999999997</v>
      </c>
      <c r="H29" s="22">
        <f>SUM(G29/F29*100)</f>
        <v>99.1015274034142</v>
      </c>
      <c r="I29" s="22">
        <f aca="true" t="shared" si="3" ref="I29:I41">G29/D29%</f>
        <v>149.4917551389201</v>
      </c>
    </row>
    <row r="30" spans="1:9" s="26" customFormat="1" ht="216">
      <c r="A30" s="112" t="s">
        <v>208</v>
      </c>
      <c r="B30" s="101" t="s">
        <v>207</v>
      </c>
      <c r="C30" s="22">
        <f>'консолидированный бюджет'!C41-'районный бюджет'!C35</f>
        <v>211.89999999999998</v>
      </c>
      <c r="D30" s="22">
        <f>'консолидированный бюджет'!D41-'районный бюджет'!D35</f>
        <v>246.69999999999993</v>
      </c>
      <c r="E30" s="22"/>
      <c r="F30" s="22">
        <f>'консолидированный бюджет'!F41-'районный бюджет'!F35</f>
        <v>542.5000000000001</v>
      </c>
      <c r="G30" s="22">
        <f>'консолидированный бюджет'!G41-'районный бюджет'!G35</f>
        <v>544.1</v>
      </c>
      <c r="H30" s="22"/>
      <c r="I30" s="22"/>
    </row>
    <row r="31" spans="1:9" s="26" customFormat="1" ht="36">
      <c r="A31" s="75" t="s">
        <v>206</v>
      </c>
      <c r="B31" s="101" t="s">
        <v>209</v>
      </c>
      <c r="C31" s="22">
        <f>'консолидированный бюджет'!C42-'районный бюджет'!C36</f>
        <v>194</v>
      </c>
      <c r="D31" s="22">
        <f>'консолидированный бюджет'!D42-'районный бюджет'!D36</f>
        <v>196</v>
      </c>
      <c r="E31" s="22"/>
      <c r="F31" s="22">
        <f>'консолидированный бюджет'!F42-'районный бюджет'!F36</f>
        <v>115.30000000000001</v>
      </c>
      <c r="G31" s="22">
        <f>'консолидированный бюджет'!G42-'районный бюджет'!G36</f>
        <v>107.69999999999999</v>
      </c>
      <c r="H31" s="22"/>
      <c r="I31" s="22"/>
    </row>
    <row r="32" spans="1:9" s="81" customFormat="1" ht="18">
      <c r="A32" s="29" t="s">
        <v>8</v>
      </c>
      <c r="B32" s="104" t="s">
        <v>178</v>
      </c>
      <c r="C32" s="22">
        <f>'консолидированный бюджет'!C44-'районный бюджет'!C38</f>
        <v>0</v>
      </c>
      <c r="D32" s="22">
        <f>'консолидированный бюджет'!D44-'районный бюджет'!D38</f>
        <v>0.10000000000000009</v>
      </c>
      <c r="E32" s="106"/>
      <c r="F32" s="22">
        <f>'консолидированный бюджет'!F44-'районный бюджет'!F38</f>
        <v>3095.300000000003</v>
      </c>
      <c r="G32" s="22">
        <f>'консолидированный бюджет'!G44-'районный бюджет'!G38</f>
        <v>3075.2</v>
      </c>
      <c r="H32" s="106"/>
      <c r="I32" s="22"/>
    </row>
    <row r="33" spans="1:9" s="80" customFormat="1" ht="18">
      <c r="A33" s="30" t="s">
        <v>179</v>
      </c>
      <c r="B33" s="103" t="s">
        <v>180</v>
      </c>
      <c r="C33" s="22">
        <f>'консолидированный бюджет'!C45-'районный бюджет'!C39</f>
        <v>0</v>
      </c>
      <c r="D33" s="22">
        <f>'консолидированный бюджет'!D45-'районный бюджет'!D39</f>
        <v>0.10000000000000009</v>
      </c>
      <c r="E33" s="22"/>
      <c r="F33" s="22">
        <f>'консолидированный бюджет'!F45-'районный бюджет'!F39</f>
        <v>0</v>
      </c>
      <c r="G33" s="22">
        <f>'консолидированный бюджет'!G45-'районный бюджет'!G39</f>
        <v>36.900000000000006</v>
      </c>
      <c r="H33" s="22"/>
      <c r="I33" s="22"/>
    </row>
    <row r="34" spans="1:9" s="26" customFormat="1" ht="17.25">
      <c r="A34" s="66" t="s">
        <v>1</v>
      </c>
      <c r="B34" s="53" t="s">
        <v>127</v>
      </c>
      <c r="C34" s="31">
        <f>SUM(C35:C42)</f>
        <v>164670.80000000005</v>
      </c>
      <c r="D34" s="31">
        <f>SUM(D35:D42)</f>
        <v>163936.50000000006</v>
      </c>
      <c r="E34" s="31">
        <f>SUM(D34/C34*100)</f>
        <v>99.55408001904406</v>
      </c>
      <c r="F34" s="31">
        <f>SUM(F35:F42)</f>
        <v>381604.8</v>
      </c>
      <c r="G34" s="31">
        <f>SUM(G35:G42)</f>
        <v>381963.3</v>
      </c>
      <c r="H34" s="31">
        <f>SUM(G34/F34*100)</f>
        <v>100.09394535917788</v>
      </c>
      <c r="I34" s="31">
        <f t="shared" si="3"/>
        <v>232.99466561747982</v>
      </c>
    </row>
    <row r="35" spans="1:9" s="26" customFormat="1" ht="18">
      <c r="A35" s="30" t="s">
        <v>41</v>
      </c>
      <c r="B35" s="51" t="s">
        <v>197</v>
      </c>
      <c r="C35" s="52">
        <v>5207.7</v>
      </c>
      <c r="D35" s="52">
        <v>5207.7</v>
      </c>
      <c r="E35" s="22">
        <f aca="true" t="shared" si="4" ref="E35:E41">SUM(D35/C35*100)</f>
        <v>100</v>
      </c>
      <c r="F35" s="22">
        <v>5380.5</v>
      </c>
      <c r="G35" s="22">
        <v>5380.5</v>
      </c>
      <c r="H35" s="22">
        <f>SUM(G35/F35*100)</f>
        <v>100</v>
      </c>
      <c r="I35" s="22">
        <f t="shared" si="3"/>
        <v>103.31816348868023</v>
      </c>
    </row>
    <row r="36" spans="1:9" s="26" customFormat="1" ht="18">
      <c r="A36" s="30" t="s">
        <v>43</v>
      </c>
      <c r="B36" s="51" t="s">
        <v>198</v>
      </c>
      <c r="C36" s="52">
        <v>136390.5</v>
      </c>
      <c r="D36" s="52">
        <v>135447.9</v>
      </c>
      <c r="E36" s="22">
        <f t="shared" si="4"/>
        <v>99.30889614745895</v>
      </c>
      <c r="F36" s="52">
        <v>72292.9</v>
      </c>
      <c r="G36" s="52">
        <v>72292.9</v>
      </c>
      <c r="H36" s="22">
        <f aca="true" t="shared" si="5" ref="H36:H41">SUM(G36/F36*100)</f>
        <v>100</v>
      </c>
      <c r="I36" s="22">
        <v>0</v>
      </c>
    </row>
    <row r="37" spans="1:9" s="26" customFormat="1" ht="18">
      <c r="A37" s="30" t="s">
        <v>42</v>
      </c>
      <c r="B37" s="51" t="s">
        <v>199</v>
      </c>
      <c r="C37" s="52">
        <v>2454.7</v>
      </c>
      <c r="D37" s="52">
        <v>2454.7</v>
      </c>
      <c r="E37" s="22">
        <f t="shared" si="4"/>
        <v>100</v>
      </c>
      <c r="F37" s="22">
        <v>2389</v>
      </c>
      <c r="G37" s="22">
        <v>2389</v>
      </c>
      <c r="H37" s="22">
        <f t="shared" si="5"/>
        <v>100</v>
      </c>
      <c r="I37" s="22">
        <f t="shared" si="3"/>
        <v>97.323501853587</v>
      </c>
    </row>
    <row r="38" spans="1:9" s="26" customFormat="1" ht="18">
      <c r="A38" s="30" t="s">
        <v>12</v>
      </c>
      <c r="B38" s="51" t="s">
        <v>200</v>
      </c>
      <c r="C38" s="52">
        <v>18996.2</v>
      </c>
      <c r="D38" s="52">
        <v>18990.2</v>
      </c>
      <c r="E38" s="22">
        <f t="shared" si="4"/>
        <v>99.96841473557869</v>
      </c>
      <c r="F38" s="22">
        <v>302716.7</v>
      </c>
      <c r="G38" s="22">
        <v>302286.9</v>
      </c>
      <c r="H38" s="22">
        <f t="shared" si="5"/>
        <v>99.85801906535055</v>
      </c>
      <c r="I38" s="22">
        <f t="shared" si="3"/>
        <v>1591.8047203294332</v>
      </c>
    </row>
    <row r="39" spans="1:9" s="26" customFormat="1" ht="18">
      <c r="A39" s="30" t="s">
        <v>14</v>
      </c>
      <c r="B39" s="51" t="s">
        <v>196</v>
      </c>
      <c r="C39" s="52">
        <v>1040.9</v>
      </c>
      <c r="D39" s="52">
        <v>1045.2</v>
      </c>
      <c r="E39" s="22">
        <f t="shared" si="4"/>
        <v>100.4131040445768</v>
      </c>
      <c r="F39" s="22">
        <v>-4.2</v>
      </c>
      <c r="G39" s="22">
        <v>-4.2</v>
      </c>
      <c r="H39" s="22">
        <f t="shared" si="5"/>
        <v>100</v>
      </c>
      <c r="I39" s="22">
        <v>0</v>
      </c>
    </row>
    <row r="40" spans="1:9" s="26" customFormat="1" ht="18">
      <c r="A40" s="30" t="s">
        <v>14</v>
      </c>
      <c r="B40" s="51" t="s">
        <v>135</v>
      </c>
      <c r="C40" s="52">
        <v>580.6</v>
      </c>
      <c r="D40" s="52">
        <v>790.6</v>
      </c>
      <c r="E40" s="22">
        <f t="shared" si="4"/>
        <v>136.16947984843267</v>
      </c>
      <c r="F40" s="22">
        <v>491.5</v>
      </c>
      <c r="G40" s="22">
        <v>168.1</v>
      </c>
      <c r="H40" s="22">
        <f t="shared" si="5"/>
        <v>34.20142421159715</v>
      </c>
      <c r="I40" s="22">
        <v>0</v>
      </c>
    </row>
    <row r="41" spans="1:9" s="26" customFormat="1" ht="36">
      <c r="A41" s="10" t="s">
        <v>17</v>
      </c>
      <c r="B41" s="51" t="s">
        <v>128</v>
      </c>
      <c r="C41" s="52">
        <v>0.2</v>
      </c>
      <c r="D41" s="52">
        <v>0.2</v>
      </c>
      <c r="E41" s="22">
        <f t="shared" si="4"/>
        <v>100</v>
      </c>
      <c r="F41" s="22">
        <v>2</v>
      </c>
      <c r="G41" s="22">
        <v>2</v>
      </c>
      <c r="H41" s="22">
        <f t="shared" si="5"/>
        <v>100</v>
      </c>
      <c r="I41" s="22">
        <f t="shared" si="3"/>
        <v>1000</v>
      </c>
    </row>
    <row r="42" spans="1:9" s="26" customFormat="1" ht="36">
      <c r="A42" s="10" t="s">
        <v>13</v>
      </c>
      <c r="B42" s="51" t="s">
        <v>129</v>
      </c>
      <c r="C42" s="22"/>
      <c r="D42" s="22"/>
      <c r="E42" s="22"/>
      <c r="F42" s="22">
        <v>-1663.6</v>
      </c>
      <c r="G42" s="22">
        <v>-551.9</v>
      </c>
      <c r="H42" s="22">
        <v>0</v>
      </c>
      <c r="I42" s="22">
        <v>0</v>
      </c>
    </row>
    <row r="43" spans="1:9" s="26" customFormat="1" ht="17.25">
      <c r="A43" s="28" t="s">
        <v>28</v>
      </c>
      <c r="B43" s="28"/>
      <c r="C43" s="93">
        <f>SUM(C6+C34)</f>
        <v>531754.2000000002</v>
      </c>
      <c r="D43" s="93">
        <f>SUM(D6+D34)</f>
        <v>525954.3</v>
      </c>
      <c r="E43" s="31">
        <f>SUM(D43/C43*100)</f>
        <v>98.90928929193223</v>
      </c>
      <c r="F43" s="93">
        <f>SUM(F6+F34)</f>
        <v>843227.5</v>
      </c>
      <c r="G43" s="93">
        <f>SUM(G6+G34)</f>
        <v>776862.8999999999</v>
      </c>
      <c r="H43" s="31">
        <f>SUM(G43/F43*100)</f>
        <v>92.12969216492583</v>
      </c>
      <c r="I43" s="31">
        <f>G43/D43%</f>
        <v>147.70539949953823</v>
      </c>
    </row>
    <row r="44" spans="1:9" s="26" customFormat="1" ht="17.25">
      <c r="A44" s="140" t="s">
        <v>2</v>
      </c>
      <c r="B44" s="140"/>
      <c r="C44" s="140"/>
      <c r="D44" s="140"/>
      <c r="E44" s="140"/>
      <c r="F44" s="140"/>
      <c r="G44" s="140"/>
      <c r="H44" s="140"/>
      <c r="I44" s="143"/>
    </row>
    <row r="45" spans="1:9" s="26" customFormat="1" ht="17.25">
      <c r="A45" s="47" t="s">
        <v>18</v>
      </c>
      <c r="B45" s="48" t="s">
        <v>50</v>
      </c>
      <c r="C45" s="58">
        <f>SUM(C46:C52)</f>
        <v>53599.100000000006</v>
      </c>
      <c r="D45" s="58">
        <f>SUM(D46:D52)</f>
        <v>49035.5</v>
      </c>
      <c r="E45" s="59">
        <f aca="true" t="shared" si="6" ref="E45:E50">SUM(D45/C45*100)</f>
        <v>91.48567793115929</v>
      </c>
      <c r="F45" s="59">
        <f>SUM(F46:F52)</f>
        <v>110396.4</v>
      </c>
      <c r="G45" s="59">
        <f>SUM(G46:G52)</f>
        <v>100869.5</v>
      </c>
      <c r="H45" s="59">
        <f>SUM(G45/F45*100)</f>
        <v>91.37028019029606</v>
      </c>
      <c r="I45" s="59">
        <f>G45/D45%</f>
        <v>205.7070897614993</v>
      </c>
    </row>
    <row r="46" spans="1:9" s="26" customFormat="1" ht="72">
      <c r="A46" s="13" t="s">
        <v>51</v>
      </c>
      <c r="B46" s="51" t="s">
        <v>52</v>
      </c>
      <c r="C46" s="119">
        <v>8527.1</v>
      </c>
      <c r="D46" s="124">
        <v>8092.2</v>
      </c>
      <c r="E46" s="54">
        <f t="shared" si="6"/>
        <v>94.89979008103575</v>
      </c>
      <c r="F46" s="88">
        <v>11004.2</v>
      </c>
      <c r="G46" s="90">
        <v>10212.8</v>
      </c>
      <c r="H46" s="54">
        <f>SUM(G46/F46*100)</f>
        <v>92.80820050526162</v>
      </c>
      <c r="I46" s="54">
        <f>G46/D46%</f>
        <v>126.20548182200143</v>
      </c>
    </row>
    <row r="47" spans="1:9" s="26" customFormat="1" ht="90">
      <c r="A47" s="13" t="s">
        <v>53</v>
      </c>
      <c r="B47" s="51" t="s">
        <v>54</v>
      </c>
      <c r="C47" s="119">
        <v>4170.6</v>
      </c>
      <c r="D47" s="124">
        <v>4036.4</v>
      </c>
      <c r="E47" s="54">
        <f t="shared" si="6"/>
        <v>96.78223756773605</v>
      </c>
      <c r="F47" s="88">
        <v>3968.4</v>
      </c>
      <c r="G47" s="90">
        <v>3812.5</v>
      </c>
      <c r="H47" s="54">
        <f>SUM(G47/F47*100)</f>
        <v>96.07146457010381</v>
      </c>
      <c r="I47" s="54">
        <f>G47/D47%</f>
        <v>94.45297790109998</v>
      </c>
    </row>
    <row r="48" spans="1:9" s="26" customFormat="1" ht="108">
      <c r="A48" s="13" t="s">
        <v>55</v>
      </c>
      <c r="B48" s="51" t="s">
        <v>56</v>
      </c>
      <c r="C48" s="119">
        <v>32197.4</v>
      </c>
      <c r="D48" s="124">
        <v>28849</v>
      </c>
      <c r="E48" s="54">
        <f t="shared" si="6"/>
        <v>89.60040251697342</v>
      </c>
      <c r="F48" s="88">
        <v>34102.9</v>
      </c>
      <c r="G48" s="90">
        <v>30711.2</v>
      </c>
      <c r="H48" s="54">
        <f>SUM(G48/F48*100)</f>
        <v>90.05451149315748</v>
      </c>
      <c r="I48" s="54">
        <f>G48/D48%</f>
        <v>106.45498977434227</v>
      </c>
    </row>
    <row r="49" spans="1:9" s="26" customFormat="1" ht="72">
      <c r="A49" s="13" t="s">
        <v>57</v>
      </c>
      <c r="B49" s="51" t="s">
        <v>58</v>
      </c>
      <c r="C49" s="119">
        <v>452.1</v>
      </c>
      <c r="D49" s="124">
        <v>452.1</v>
      </c>
      <c r="E49" s="54">
        <f t="shared" si="6"/>
        <v>100</v>
      </c>
      <c r="F49" s="88">
        <v>465.7</v>
      </c>
      <c r="G49" s="90">
        <v>465.7</v>
      </c>
      <c r="H49" s="54">
        <f>SUM(G49/F49*100)</f>
        <v>100</v>
      </c>
      <c r="I49" s="54">
        <f>G49/D49%</f>
        <v>103.00818403008184</v>
      </c>
    </row>
    <row r="50" spans="1:9" s="26" customFormat="1" ht="36">
      <c r="A50" s="13" t="s">
        <v>59</v>
      </c>
      <c r="B50" s="51" t="s">
        <v>60</v>
      </c>
      <c r="C50" s="119"/>
      <c r="D50" s="124"/>
      <c r="E50" s="54" t="e">
        <f t="shared" si="6"/>
        <v>#DIV/0!</v>
      </c>
      <c r="F50" s="88">
        <v>1209.5</v>
      </c>
      <c r="G50" s="90">
        <v>1208.7</v>
      </c>
      <c r="H50" s="54">
        <v>0</v>
      </c>
      <c r="I50" s="54">
        <v>0</v>
      </c>
    </row>
    <row r="51" spans="1:9" s="26" customFormat="1" ht="18">
      <c r="A51" s="13" t="s">
        <v>61</v>
      </c>
      <c r="B51" s="51" t="s">
        <v>62</v>
      </c>
      <c r="C51" s="119">
        <v>137.1</v>
      </c>
      <c r="D51" s="124"/>
      <c r="E51" s="54">
        <f aca="true" t="shared" si="7" ref="E51:E57">SUM(D51/C51*100)</f>
        <v>0</v>
      </c>
      <c r="F51" s="88">
        <v>315.6</v>
      </c>
      <c r="G51" s="90"/>
      <c r="H51" s="54">
        <f aca="true" t="shared" si="8" ref="H51:H58">SUM(G51/F51*100)</f>
        <v>0</v>
      </c>
      <c r="I51" s="54">
        <v>0</v>
      </c>
    </row>
    <row r="52" spans="1:9" s="26" customFormat="1" ht="18">
      <c r="A52" s="13" t="s">
        <v>63</v>
      </c>
      <c r="B52" s="51" t="s">
        <v>64</v>
      </c>
      <c r="C52" s="119">
        <v>8114.8</v>
      </c>
      <c r="D52" s="124">
        <v>7605.8</v>
      </c>
      <c r="E52" s="54">
        <f t="shared" si="7"/>
        <v>93.72751022822497</v>
      </c>
      <c r="F52" s="88">
        <v>59330.1</v>
      </c>
      <c r="G52" s="90">
        <v>54458.6</v>
      </c>
      <c r="H52" s="54">
        <f t="shared" si="8"/>
        <v>91.78915929688303</v>
      </c>
      <c r="I52" s="54">
        <f aca="true" t="shared" si="9" ref="I52:I58">G52/D52%</f>
        <v>716.0140945068237</v>
      </c>
    </row>
    <row r="53" spans="1:9" s="26" customFormat="1" ht="17.25">
      <c r="A53" s="47" t="s">
        <v>19</v>
      </c>
      <c r="B53" s="53" t="s">
        <v>65</v>
      </c>
      <c r="C53" s="125">
        <f>SUM(C54)</f>
        <v>2454.7</v>
      </c>
      <c r="D53" s="125">
        <f>SUM(D54)</f>
        <v>2454.7</v>
      </c>
      <c r="E53" s="59">
        <f t="shared" si="7"/>
        <v>100</v>
      </c>
      <c r="F53" s="69">
        <f>SUM(F54)</f>
        <v>2389</v>
      </c>
      <c r="G53" s="69">
        <f>SUM(G54)</f>
        <v>2389</v>
      </c>
      <c r="H53" s="31">
        <f>SUM(G53/F53*100)</f>
        <v>100</v>
      </c>
      <c r="I53" s="31">
        <f>G53/D53%</f>
        <v>97.323501853587</v>
      </c>
    </row>
    <row r="54" spans="1:9" s="26" customFormat="1" ht="36">
      <c r="A54" s="55" t="s">
        <v>66</v>
      </c>
      <c r="B54" s="56" t="s">
        <v>67</v>
      </c>
      <c r="C54" s="119">
        <v>2454.7</v>
      </c>
      <c r="D54" s="124">
        <v>2454.7</v>
      </c>
      <c r="E54" s="54">
        <f t="shared" si="7"/>
        <v>100</v>
      </c>
      <c r="F54" s="88">
        <v>2389</v>
      </c>
      <c r="G54" s="90">
        <v>2389</v>
      </c>
      <c r="H54" s="54">
        <f>SUM(G54/F54*100)</f>
        <v>100</v>
      </c>
      <c r="I54" s="54">
        <f>G54/D54%</f>
        <v>97.323501853587</v>
      </c>
    </row>
    <row r="55" spans="1:9" s="26" customFormat="1" ht="34.5">
      <c r="A55" s="47" t="s">
        <v>20</v>
      </c>
      <c r="B55" s="53" t="s">
        <v>68</v>
      </c>
      <c r="C55" s="58">
        <f>SUM(C56:C57)</f>
        <v>959.4</v>
      </c>
      <c r="D55" s="58">
        <f>SUM(D56:D57)</f>
        <v>849.9</v>
      </c>
      <c r="E55" s="59">
        <f t="shared" si="7"/>
        <v>88.58661663539712</v>
      </c>
      <c r="F55" s="59">
        <f>SUM(F56:F57)</f>
        <v>2568.1000000000004</v>
      </c>
      <c r="G55" s="59">
        <f>SUM(G56:G57)</f>
        <v>1920.6000000000001</v>
      </c>
      <c r="H55" s="31">
        <f t="shared" si="8"/>
        <v>74.78680736731435</v>
      </c>
      <c r="I55" s="31">
        <f t="shared" si="9"/>
        <v>225.97952700317686</v>
      </c>
    </row>
    <row r="56" spans="1:9" s="26" customFormat="1" ht="72">
      <c r="A56" s="55" t="s">
        <v>69</v>
      </c>
      <c r="B56" s="56" t="s">
        <v>70</v>
      </c>
      <c r="C56" s="119">
        <v>809.4</v>
      </c>
      <c r="D56" s="124">
        <v>791.8</v>
      </c>
      <c r="E56" s="54">
        <f t="shared" si="7"/>
        <v>97.82554978996787</v>
      </c>
      <c r="F56" s="88">
        <v>1294.2</v>
      </c>
      <c r="G56" s="90">
        <v>1267.9</v>
      </c>
      <c r="H56" s="54">
        <f>SUM(G56/F56*100)</f>
        <v>97.96785659094421</v>
      </c>
      <c r="I56" s="54">
        <f t="shared" si="9"/>
        <v>160.12882040919428</v>
      </c>
    </row>
    <row r="57" spans="1:9" s="26" customFormat="1" ht="18">
      <c r="A57" s="55" t="s">
        <v>71</v>
      </c>
      <c r="B57" s="56" t="s">
        <v>72</v>
      </c>
      <c r="C57" s="119">
        <v>150</v>
      </c>
      <c r="D57" s="124">
        <v>58.1</v>
      </c>
      <c r="E57" s="54">
        <f t="shared" si="7"/>
        <v>38.733333333333334</v>
      </c>
      <c r="F57" s="88">
        <v>1273.9</v>
      </c>
      <c r="G57" s="90">
        <v>652.7</v>
      </c>
      <c r="H57" s="54">
        <f t="shared" si="8"/>
        <v>51.23636078185101</v>
      </c>
      <c r="I57" s="54">
        <f t="shared" si="9"/>
        <v>1123.407917383821</v>
      </c>
    </row>
    <row r="58" spans="1:9" s="26" customFormat="1" ht="17.25">
      <c r="A58" s="47" t="s">
        <v>21</v>
      </c>
      <c r="B58" s="53" t="s">
        <v>73</v>
      </c>
      <c r="C58" s="58">
        <f>SUM(C59:C61)</f>
        <v>128457.2</v>
      </c>
      <c r="D58" s="58">
        <f>SUM(D59:D61)</f>
        <v>125159.59999999999</v>
      </c>
      <c r="E58" s="59">
        <f>SUM(D58/C58*100)</f>
        <v>97.43291929140601</v>
      </c>
      <c r="F58" s="59">
        <f>SUM(F59:F61)</f>
        <v>249033.7</v>
      </c>
      <c r="G58" s="59">
        <f>SUM(G59:G61)</f>
        <v>235378.1</v>
      </c>
      <c r="H58" s="59">
        <f t="shared" si="8"/>
        <v>94.51656542869499</v>
      </c>
      <c r="I58" s="59">
        <f t="shared" si="9"/>
        <v>188.06236197622874</v>
      </c>
    </row>
    <row r="59" spans="1:9" s="26" customFormat="1" ht="18">
      <c r="A59" s="13" t="s">
        <v>79</v>
      </c>
      <c r="B59" s="51" t="s">
        <v>80</v>
      </c>
      <c r="C59" s="119"/>
      <c r="D59" s="124"/>
      <c r="E59" s="54"/>
      <c r="F59" s="88"/>
      <c r="G59" s="90"/>
      <c r="H59" s="54"/>
      <c r="I59" s="54"/>
    </row>
    <row r="60" spans="1:9" s="26" customFormat="1" ht="36">
      <c r="A60" s="13" t="s">
        <v>75</v>
      </c>
      <c r="B60" s="51" t="s">
        <v>82</v>
      </c>
      <c r="C60" s="119">
        <v>126419.4</v>
      </c>
      <c r="D60" s="120">
        <v>123723.7</v>
      </c>
      <c r="E60" s="54">
        <f aca="true" t="shared" si="10" ref="E60:E66">SUM(D60/C60*100)</f>
        <v>97.8676532241096</v>
      </c>
      <c r="F60" s="88">
        <v>248006.2</v>
      </c>
      <c r="G60" s="89">
        <v>234773.4</v>
      </c>
      <c r="H60" s="54">
        <f aca="true" t="shared" si="11" ref="H60:H79">SUM(G60/F60*100)</f>
        <v>94.66432694021358</v>
      </c>
      <c r="I60" s="54">
        <f aca="true" t="shared" si="12" ref="I60:I66">G60/D60%</f>
        <v>189.75620677364157</v>
      </c>
    </row>
    <row r="61" spans="1:9" s="26" customFormat="1" ht="36">
      <c r="A61" s="13" t="s">
        <v>77</v>
      </c>
      <c r="B61" s="51" t="s">
        <v>83</v>
      </c>
      <c r="C61" s="119">
        <v>2037.8</v>
      </c>
      <c r="D61" s="124">
        <v>1435.9</v>
      </c>
      <c r="E61" s="54">
        <f t="shared" si="10"/>
        <v>70.46324467563059</v>
      </c>
      <c r="F61" s="88">
        <v>1027.5</v>
      </c>
      <c r="G61" s="90">
        <v>604.7</v>
      </c>
      <c r="H61" s="54">
        <f t="shared" si="11"/>
        <v>58.851581508515814</v>
      </c>
      <c r="I61" s="54">
        <f t="shared" si="12"/>
        <v>42.11296051257051</v>
      </c>
    </row>
    <row r="62" spans="1:9" s="26" customFormat="1" ht="17.25">
      <c r="A62" s="47" t="s">
        <v>22</v>
      </c>
      <c r="B62" s="53" t="s">
        <v>85</v>
      </c>
      <c r="C62" s="58">
        <f>SUM(C63:C66)</f>
        <v>328484.4</v>
      </c>
      <c r="D62" s="58">
        <f>SUM(D63:D66)</f>
        <v>305450.2</v>
      </c>
      <c r="E62" s="59">
        <f t="shared" si="10"/>
        <v>92.98773396849288</v>
      </c>
      <c r="F62" s="59">
        <f>SUM(F63:F66)</f>
        <v>453447.4</v>
      </c>
      <c r="G62" s="59">
        <f>SUM(G63:G66)</f>
        <v>394202.30000000005</v>
      </c>
      <c r="H62" s="59">
        <f>SUM(H63:H66)</f>
        <v>340.6408167430527</v>
      </c>
      <c r="I62" s="59">
        <f t="shared" si="12"/>
        <v>129.05616038228163</v>
      </c>
    </row>
    <row r="63" spans="1:9" s="26" customFormat="1" ht="18">
      <c r="A63" s="55" t="s">
        <v>84</v>
      </c>
      <c r="B63" s="56" t="s">
        <v>86</v>
      </c>
      <c r="C63" s="119">
        <v>37719.1</v>
      </c>
      <c r="D63" s="120">
        <v>36036.2</v>
      </c>
      <c r="E63" s="54">
        <f t="shared" si="10"/>
        <v>95.53833468985209</v>
      </c>
      <c r="F63" s="88">
        <v>3144.9</v>
      </c>
      <c r="G63" s="89">
        <v>2967.5</v>
      </c>
      <c r="H63" s="54">
        <f t="shared" si="11"/>
        <v>94.35912111672867</v>
      </c>
      <c r="I63" s="54">
        <f t="shared" si="12"/>
        <v>8.234775031773607</v>
      </c>
    </row>
    <row r="64" spans="1:9" s="26" customFormat="1" ht="18">
      <c r="A64" s="55" t="s">
        <v>87</v>
      </c>
      <c r="B64" s="56" t="s">
        <v>88</v>
      </c>
      <c r="C64" s="119">
        <v>5613.7</v>
      </c>
      <c r="D64" s="120">
        <v>5205.9</v>
      </c>
      <c r="E64" s="54">
        <f t="shared" si="10"/>
        <v>92.73562890785043</v>
      </c>
      <c r="F64" s="88">
        <v>12304.9</v>
      </c>
      <c r="G64" s="89">
        <v>8773.2</v>
      </c>
      <c r="H64" s="54">
        <f t="shared" si="11"/>
        <v>71.29842583036027</v>
      </c>
      <c r="I64" s="54">
        <f t="shared" si="12"/>
        <v>168.52417449432377</v>
      </c>
    </row>
    <row r="65" spans="1:9" s="26" customFormat="1" ht="18">
      <c r="A65" s="55" t="s">
        <v>89</v>
      </c>
      <c r="B65" s="56" t="s">
        <v>90</v>
      </c>
      <c r="C65" s="119">
        <v>119030.7</v>
      </c>
      <c r="D65" s="120">
        <v>111021.1</v>
      </c>
      <c r="E65" s="54">
        <f t="shared" si="10"/>
        <v>93.27097967163094</v>
      </c>
      <c r="F65" s="88">
        <v>210853.2</v>
      </c>
      <c r="G65" s="89">
        <v>194181.6</v>
      </c>
      <c r="H65" s="54">
        <f t="shared" si="11"/>
        <v>92.09326678466346</v>
      </c>
      <c r="I65" s="54">
        <f t="shared" si="12"/>
        <v>174.9051306463366</v>
      </c>
    </row>
    <row r="66" spans="1:9" s="26" customFormat="1" ht="36">
      <c r="A66" s="55" t="s">
        <v>91</v>
      </c>
      <c r="B66" s="56" t="s">
        <v>92</v>
      </c>
      <c r="C66" s="119">
        <v>166120.9</v>
      </c>
      <c r="D66" s="120">
        <v>153187</v>
      </c>
      <c r="E66" s="54">
        <f t="shared" si="10"/>
        <v>92.2141645030818</v>
      </c>
      <c r="F66" s="88">
        <v>227144.4</v>
      </c>
      <c r="G66" s="89">
        <v>188280</v>
      </c>
      <c r="H66" s="54">
        <f t="shared" si="11"/>
        <v>82.89000301130031</v>
      </c>
      <c r="I66" s="54">
        <f t="shared" si="12"/>
        <v>122.90860190486138</v>
      </c>
    </row>
    <row r="67" spans="1:9" s="26" customFormat="1" ht="17.25">
      <c r="A67" s="47" t="s">
        <v>23</v>
      </c>
      <c r="B67" s="53" t="s">
        <v>94</v>
      </c>
      <c r="C67" s="58">
        <f>SUM(C68:C69)</f>
        <v>802.5</v>
      </c>
      <c r="D67" s="58">
        <f>SUM(D68:D69)</f>
        <v>756.3</v>
      </c>
      <c r="E67" s="59">
        <f aca="true" t="shared" si="13" ref="E67:E80">SUM(D67/C67*100)</f>
        <v>94.2429906542056</v>
      </c>
      <c r="F67" s="59">
        <f>SUM(F68:F69)</f>
        <v>1029.8</v>
      </c>
      <c r="G67" s="59">
        <f>SUM(G68:G69)</f>
        <v>961.1</v>
      </c>
      <c r="H67" s="59">
        <f>SUM(H68:H69)</f>
        <v>178.58219205285013</v>
      </c>
      <c r="I67" s="59">
        <f>SUM(I68:I69)</f>
        <v>263.09116498022377</v>
      </c>
    </row>
    <row r="68" spans="1:9" s="26" customFormat="1" ht="54">
      <c r="A68" s="55" t="s">
        <v>195</v>
      </c>
      <c r="B68" s="56" t="s">
        <v>194</v>
      </c>
      <c r="C68" s="126">
        <v>72.5</v>
      </c>
      <c r="D68" s="127">
        <v>72.3</v>
      </c>
      <c r="E68" s="54">
        <f t="shared" si="13"/>
        <v>99.72413793103448</v>
      </c>
      <c r="F68" s="109">
        <v>117.9</v>
      </c>
      <c r="G68" s="110">
        <v>99.1</v>
      </c>
      <c r="H68" s="54">
        <f t="shared" si="11"/>
        <v>84.0542832909245</v>
      </c>
      <c r="I68" s="54">
        <f aca="true" t="shared" si="14" ref="I68:I79">G68/D68%</f>
        <v>137.06777316735824</v>
      </c>
    </row>
    <row r="69" spans="1:9" s="26" customFormat="1" ht="18">
      <c r="A69" s="55" t="s">
        <v>213</v>
      </c>
      <c r="B69" s="56" t="s">
        <v>98</v>
      </c>
      <c r="C69" s="119">
        <v>730</v>
      </c>
      <c r="D69" s="124">
        <v>684</v>
      </c>
      <c r="E69" s="54">
        <f t="shared" si="13"/>
        <v>93.69863013698631</v>
      </c>
      <c r="F69" s="88">
        <v>911.9</v>
      </c>
      <c r="G69" s="90">
        <v>862</v>
      </c>
      <c r="H69" s="54">
        <f t="shared" si="11"/>
        <v>94.52790876192564</v>
      </c>
      <c r="I69" s="54">
        <f t="shared" si="14"/>
        <v>126.0233918128655</v>
      </c>
    </row>
    <row r="70" spans="1:9" s="26" customFormat="1" ht="17.25">
      <c r="A70" s="47" t="s">
        <v>24</v>
      </c>
      <c r="B70" s="53" t="s">
        <v>101</v>
      </c>
      <c r="C70" s="58">
        <f>SUM(C71:C72)</f>
        <v>39215.9</v>
      </c>
      <c r="D70" s="58">
        <f>SUM(D71:D72)</f>
        <v>38437.9</v>
      </c>
      <c r="E70" s="59">
        <f t="shared" si="13"/>
        <v>98.01611081219608</v>
      </c>
      <c r="F70" s="59">
        <f>SUM(F71:F72)</f>
        <v>47519.3</v>
      </c>
      <c r="G70" s="59">
        <f>SUM(G71:G72)</f>
        <v>45853.9</v>
      </c>
      <c r="H70" s="59">
        <f>SUM(H71:H72)</f>
        <v>96.49531874417342</v>
      </c>
      <c r="I70" s="59" t="e">
        <f>SUM(I71:I72)</f>
        <v>#DIV/0!</v>
      </c>
    </row>
    <row r="71" spans="1:9" s="26" customFormat="1" ht="18">
      <c r="A71" s="13" t="s">
        <v>102</v>
      </c>
      <c r="B71" s="51" t="s">
        <v>103</v>
      </c>
      <c r="C71" s="119">
        <v>39215.9</v>
      </c>
      <c r="D71" s="120">
        <v>38437.9</v>
      </c>
      <c r="E71" s="54">
        <f t="shared" si="13"/>
        <v>98.01611081219608</v>
      </c>
      <c r="F71" s="88">
        <v>47519.3</v>
      </c>
      <c r="G71" s="89">
        <v>45853.9</v>
      </c>
      <c r="H71" s="54">
        <f t="shared" si="11"/>
        <v>96.49531874417342</v>
      </c>
      <c r="I71" s="54">
        <f t="shared" si="14"/>
        <v>119.29345775913876</v>
      </c>
    </row>
    <row r="72" spans="1:9" s="26" customFormat="1" ht="36">
      <c r="A72" s="13" t="s">
        <v>104</v>
      </c>
      <c r="B72" s="51" t="s">
        <v>105</v>
      </c>
      <c r="C72" s="119"/>
      <c r="D72" s="120"/>
      <c r="E72" s="54" t="e">
        <f t="shared" si="13"/>
        <v>#DIV/0!</v>
      </c>
      <c r="F72" s="88"/>
      <c r="G72" s="89"/>
      <c r="H72" s="54"/>
      <c r="I72" s="54" t="e">
        <f t="shared" si="14"/>
        <v>#DIV/0!</v>
      </c>
    </row>
    <row r="73" spans="1:9" s="26" customFormat="1" ht="17.25">
      <c r="A73" s="47" t="s">
        <v>25</v>
      </c>
      <c r="B73" s="53" t="s">
        <v>106</v>
      </c>
      <c r="C73" s="58">
        <f>SUM(C74:C76)</f>
        <v>470.2</v>
      </c>
      <c r="D73" s="58">
        <f>SUM(D74:D76)</f>
        <v>455.3</v>
      </c>
      <c r="E73" s="59">
        <f t="shared" si="13"/>
        <v>96.83113568694172</v>
      </c>
      <c r="F73" s="59">
        <f>SUM(F74:F76)</f>
        <v>576.3</v>
      </c>
      <c r="G73" s="59">
        <f>SUM(G74:G76)</f>
        <v>513</v>
      </c>
      <c r="H73" s="59">
        <f>SUM(H74:H76)</f>
        <v>236.01088646967338</v>
      </c>
      <c r="I73" s="59">
        <f>SUM(I74:I76)</f>
        <v>308.6670400818865</v>
      </c>
    </row>
    <row r="74" spans="1:9" s="26" customFormat="1" ht="18">
      <c r="A74" s="13" t="s">
        <v>107</v>
      </c>
      <c r="B74" s="51" t="s">
        <v>108</v>
      </c>
      <c r="C74" s="119">
        <v>214.4</v>
      </c>
      <c r="D74" s="124">
        <v>202.6</v>
      </c>
      <c r="E74" s="54">
        <f t="shared" si="13"/>
        <v>94.49626865671641</v>
      </c>
      <c r="F74" s="88">
        <v>385.8</v>
      </c>
      <c r="G74" s="90">
        <v>325.4</v>
      </c>
      <c r="H74" s="54">
        <f t="shared" si="11"/>
        <v>84.34421980300672</v>
      </c>
      <c r="I74" s="54">
        <f t="shared" si="14"/>
        <v>160.61204343534058</v>
      </c>
    </row>
    <row r="75" spans="1:9" s="26" customFormat="1" ht="18">
      <c r="A75" s="13" t="s">
        <v>109</v>
      </c>
      <c r="B75" s="51" t="s">
        <v>110</v>
      </c>
      <c r="C75" s="119">
        <v>248.5</v>
      </c>
      <c r="D75" s="124">
        <v>248.5</v>
      </c>
      <c r="E75" s="54">
        <f t="shared" si="13"/>
        <v>100</v>
      </c>
      <c r="F75" s="88">
        <v>184.5</v>
      </c>
      <c r="G75" s="90">
        <v>184.5</v>
      </c>
      <c r="H75" s="54">
        <f t="shared" si="11"/>
        <v>100</v>
      </c>
      <c r="I75" s="54">
        <f t="shared" si="14"/>
        <v>74.24547283702213</v>
      </c>
    </row>
    <row r="76" spans="1:9" s="26" customFormat="1" ht="18">
      <c r="A76" s="13" t="s">
        <v>111</v>
      </c>
      <c r="B76" s="51" t="s">
        <v>112</v>
      </c>
      <c r="C76" s="119">
        <v>7.3</v>
      </c>
      <c r="D76" s="124">
        <v>4.2</v>
      </c>
      <c r="E76" s="54">
        <f t="shared" si="13"/>
        <v>57.53424657534247</v>
      </c>
      <c r="F76" s="88">
        <v>6</v>
      </c>
      <c r="G76" s="90">
        <v>3.1</v>
      </c>
      <c r="H76" s="54">
        <f t="shared" si="11"/>
        <v>51.66666666666667</v>
      </c>
      <c r="I76" s="54">
        <f t="shared" si="14"/>
        <v>73.80952380952381</v>
      </c>
    </row>
    <row r="77" spans="1:9" s="26" customFormat="1" ht="17.25">
      <c r="A77" s="47" t="s">
        <v>26</v>
      </c>
      <c r="B77" s="53" t="s">
        <v>115</v>
      </c>
      <c r="C77" s="58">
        <f>SUM(C78:C79)</f>
        <v>751.5</v>
      </c>
      <c r="D77" s="58">
        <f>SUM(D78:D79)</f>
        <v>610</v>
      </c>
      <c r="E77" s="59">
        <f t="shared" si="13"/>
        <v>81.17099135063206</v>
      </c>
      <c r="F77" s="59">
        <f>SUM(F78:F79)</f>
        <v>735</v>
      </c>
      <c r="G77" s="59">
        <f>SUM(G78:G79)</f>
        <v>467.6</v>
      </c>
      <c r="H77" s="59">
        <f t="shared" si="11"/>
        <v>63.61904761904762</v>
      </c>
      <c r="I77" s="59">
        <f t="shared" si="14"/>
        <v>76.65573770491804</v>
      </c>
    </row>
    <row r="78" spans="1:9" s="26" customFormat="1" ht="18">
      <c r="A78" s="13" t="s">
        <v>116</v>
      </c>
      <c r="B78" s="51" t="s">
        <v>117</v>
      </c>
      <c r="C78" s="119">
        <v>51.5</v>
      </c>
      <c r="D78" s="124">
        <v>10</v>
      </c>
      <c r="E78" s="54">
        <f t="shared" si="13"/>
        <v>19.41747572815534</v>
      </c>
      <c r="F78" s="88">
        <v>35</v>
      </c>
      <c r="G78" s="90">
        <v>0</v>
      </c>
      <c r="H78" s="54">
        <f t="shared" si="11"/>
        <v>0</v>
      </c>
      <c r="I78" s="54">
        <f t="shared" si="14"/>
        <v>0</v>
      </c>
    </row>
    <row r="79" spans="1:9" s="26" customFormat="1" ht="18">
      <c r="A79" s="13" t="s">
        <v>118</v>
      </c>
      <c r="B79" s="51" t="s">
        <v>119</v>
      </c>
      <c r="C79" s="119">
        <v>700</v>
      </c>
      <c r="D79" s="124">
        <v>600</v>
      </c>
      <c r="E79" s="54">
        <f t="shared" si="13"/>
        <v>85.71428571428571</v>
      </c>
      <c r="F79" s="88">
        <v>700</v>
      </c>
      <c r="G79" s="90">
        <v>467.6</v>
      </c>
      <c r="H79" s="54">
        <f t="shared" si="11"/>
        <v>66.8</v>
      </c>
      <c r="I79" s="54">
        <f t="shared" si="14"/>
        <v>77.93333333333334</v>
      </c>
    </row>
    <row r="80" spans="1:9" s="26" customFormat="1" ht="18">
      <c r="A80" s="28" t="s">
        <v>29</v>
      </c>
      <c r="B80" s="28"/>
      <c r="C80" s="93">
        <f>SUM(C45+C55+C58+C62+C67+C70+C73+C77+C53)</f>
        <v>555194.8999999999</v>
      </c>
      <c r="D80" s="93">
        <f>SUM(D45+D55+D58+D62+D67+D70+D73+D77+D53)</f>
        <v>523209.4</v>
      </c>
      <c r="E80" s="54">
        <f t="shared" si="13"/>
        <v>94.23886998961987</v>
      </c>
      <c r="F80" s="93">
        <f>SUM(F45+F55+F58+F62+F67+F70+F73+F77+F53)</f>
        <v>867695.0000000002</v>
      </c>
      <c r="G80" s="93">
        <f>SUM(G45+G55+G58+G62+G67+G70+G73+G77+G53)</f>
        <v>782555.1</v>
      </c>
      <c r="H80" s="54">
        <f>SUM(G80/F80*100)</f>
        <v>90.1878079279009</v>
      </c>
      <c r="I80" s="54">
        <f>G80/D80%</f>
        <v>149.56824170207952</v>
      </c>
    </row>
    <row r="81" spans="1:9" s="26" customFormat="1" ht="36">
      <c r="A81" s="24" t="s">
        <v>30</v>
      </c>
      <c r="B81" s="24"/>
      <c r="C81" s="22">
        <f>SUM(C43-C80)</f>
        <v>-23440.69999999972</v>
      </c>
      <c r="D81" s="22">
        <f>SUM(D43-D80)</f>
        <v>2744.9000000000233</v>
      </c>
      <c r="E81" s="22"/>
      <c r="F81" s="22">
        <f>SUM(F43-F80)</f>
        <v>-24467.500000000233</v>
      </c>
      <c r="G81" s="22">
        <f>SUM(G43-G80)</f>
        <v>-5692.20000000007</v>
      </c>
      <c r="H81" s="22"/>
      <c r="I81" s="22"/>
    </row>
    <row r="82" spans="1:9" s="26" customFormat="1" ht="17.25">
      <c r="A82" s="140" t="s">
        <v>217</v>
      </c>
      <c r="B82" s="140"/>
      <c r="C82" s="140"/>
      <c r="D82" s="140"/>
      <c r="E82" s="140"/>
      <c r="F82" s="140"/>
      <c r="G82" s="140"/>
      <c r="H82" s="140"/>
      <c r="I82" s="85"/>
    </row>
    <row r="83" spans="1:9" s="26" customFormat="1" ht="36">
      <c r="A83" s="24" t="s">
        <v>32</v>
      </c>
      <c r="B83" s="73" t="s">
        <v>181</v>
      </c>
      <c r="C83" s="67">
        <v>0</v>
      </c>
      <c r="D83" s="67">
        <v>0</v>
      </c>
      <c r="E83" s="22"/>
      <c r="F83" s="67">
        <v>0</v>
      </c>
      <c r="G83" s="67">
        <v>0</v>
      </c>
      <c r="H83" s="22"/>
      <c r="I83" s="22"/>
    </row>
    <row r="84" spans="1:9" s="26" customFormat="1" ht="36">
      <c r="A84" s="24" t="s">
        <v>33</v>
      </c>
      <c r="B84" s="73" t="s">
        <v>182</v>
      </c>
      <c r="C84" s="67">
        <v>0</v>
      </c>
      <c r="D84" s="67">
        <v>0</v>
      </c>
      <c r="E84" s="22" t="s">
        <v>216</v>
      </c>
      <c r="F84" s="67">
        <v>0</v>
      </c>
      <c r="G84" s="67">
        <v>0</v>
      </c>
      <c r="H84" s="22"/>
      <c r="I84" s="22"/>
    </row>
    <row r="85" spans="1:9" s="26" customFormat="1" ht="36">
      <c r="A85" s="24" t="s">
        <v>34</v>
      </c>
      <c r="B85" s="73" t="s">
        <v>183</v>
      </c>
      <c r="C85" s="67">
        <v>0</v>
      </c>
      <c r="D85" s="67">
        <v>0</v>
      </c>
      <c r="E85" s="22"/>
      <c r="F85" s="67">
        <v>0</v>
      </c>
      <c r="G85" s="67">
        <v>0</v>
      </c>
      <c r="H85" s="22"/>
      <c r="I85" s="22"/>
    </row>
    <row r="86" spans="1:9" s="26" customFormat="1" ht="36">
      <c r="A86" s="24" t="s">
        <v>35</v>
      </c>
      <c r="B86" s="73" t="s">
        <v>184</v>
      </c>
      <c r="C86" s="84">
        <v>23440.7</v>
      </c>
      <c r="D86" s="84">
        <v>-2744.9</v>
      </c>
      <c r="E86" s="22"/>
      <c r="F86" s="84">
        <v>24467.5</v>
      </c>
      <c r="G86" s="84">
        <v>5692.2</v>
      </c>
      <c r="H86" s="22"/>
      <c r="I86" s="22"/>
    </row>
    <row r="87" spans="1:9" s="26" customFormat="1" ht="18">
      <c r="A87" s="28" t="s">
        <v>36</v>
      </c>
      <c r="B87" s="28"/>
      <c r="C87" s="31">
        <f>SUM(C83:C86)</f>
        <v>23440.7</v>
      </c>
      <c r="D87" s="31">
        <f>SUM(D83:D86)</f>
        <v>-2744.9</v>
      </c>
      <c r="E87" s="31"/>
      <c r="F87" s="31">
        <f>SUM(F83:F86)</f>
        <v>24467.5</v>
      </c>
      <c r="G87" s="31">
        <f>SUM(G83:G86)</f>
        <v>5692.2</v>
      </c>
      <c r="H87" s="22"/>
      <c r="I87" s="22"/>
    </row>
    <row r="88" spans="1:9" s="26" customFormat="1" ht="18">
      <c r="A88" s="32"/>
      <c r="B88" s="32"/>
      <c r="C88" s="32"/>
      <c r="D88" s="43"/>
      <c r="E88" s="43"/>
      <c r="F88" s="33"/>
      <c r="G88" s="33"/>
      <c r="H88" s="23"/>
      <c r="I88" s="23"/>
    </row>
    <row r="89" spans="1:9" s="26" customFormat="1" ht="18">
      <c r="A89" s="17"/>
      <c r="B89" s="17"/>
      <c r="C89" s="17"/>
      <c r="D89" s="43"/>
      <c r="E89" s="43"/>
      <c r="F89" s="17"/>
      <c r="G89" s="17"/>
      <c r="H89" s="18"/>
      <c r="I89" s="18"/>
    </row>
    <row r="90" spans="1:8" s="26" customFormat="1" ht="17.25">
      <c r="A90" s="17"/>
      <c r="B90" s="17"/>
      <c r="C90" s="17"/>
      <c r="D90" s="32"/>
      <c r="E90" s="32"/>
      <c r="F90" s="17"/>
      <c r="G90" s="132"/>
      <c r="H90" s="133"/>
    </row>
    <row r="91" spans="1:9" s="26" customFormat="1" ht="17.25">
      <c r="A91" s="32"/>
      <c r="B91" s="32"/>
      <c r="C91" s="32"/>
      <c r="D91" s="14"/>
      <c r="E91" s="14"/>
      <c r="F91" s="33"/>
      <c r="G91" s="33"/>
      <c r="H91" s="36"/>
      <c r="I91" s="36"/>
    </row>
    <row r="92" spans="1:9" s="26" customFormat="1" ht="18">
      <c r="A92" s="32"/>
      <c r="B92" s="32"/>
      <c r="C92" s="32"/>
      <c r="D92" s="17"/>
      <c r="E92" s="17"/>
      <c r="F92" s="25"/>
      <c r="G92" s="25"/>
      <c r="H92" s="35"/>
      <c r="I92" s="35"/>
    </row>
    <row r="93" spans="1:9" s="26" customFormat="1" ht="18">
      <c r="A93" s="25"/>
      <c r="B93" s="25"/>
      <c r="C93" s="25"/>
      <c r="D93" s="17"/>
      <c r="E93" s="17"/>
      <c r="F93" s="34"/>
      <c r="G93" s="34"/>
      <c r="H93" s="37"/>
      <c r="I93" s="37"/>
    </row>
    <row r="94" spans="4:9" s="26" customFormat="1" ht="17.25">
      <c r="D94" s="5"/>
      <c r="E94" s="5"/>
      <c r="F94" s="38"/>
      <c r="G94" s="38"/>
      <c r="H94" s="39"/>
      <c r="I94" s="39"/>
    </row>
    <row r="95" spans="4:5" s="26" customFormat="1" ht="17.25">
      <c r="D95" s="5"/>
      <c r="E95" s="5"/>
    </row>
    <row r="96" spans="4:5" s="26" customFormat="1" ht="12.75">
      <c r="D96" s="3"/>
      <c r="E96" s="3"/>
    </row>
    <row r="97" spans="4:9" s="26" customFormat="1" ht="12.75">
      <c r="D97" s="3"/>
      <c r="E97" s="3"/>
      <c r="H97" s="40"/>
      <c r="I97" s="40"/>
    </row>
    <row r="98" spans="4:9" s="26" customFormat="1" ht="12.75">
      <c r="D98" s="3"/>
      <c r="E98" s="3"/>
      <c r="H98" s="40"/>
      <c r="I98" s="40"/>
    </row>
    <row r="99" spans="4:9" s="26" customFormat="1" ht="12.75">
      <c r="D99" s="3"/>
      <c r="E99" s="3"/>
      <c r="H99" s="40"/>
      <c r="I99" s="40"/>
    </row>
    <row r="100" spans="4:9" s="26" customFormat="1" ht="12.75">
      <c r="D100" s="3"/>
      <c r="E100" s="3"/>
      <c r="H100" s="40"/>
      <c r="I100" s="40"/>
    </row>
    <row r="101" spans="4:9" s="26" customFormat="1" ht="12.75">
      <c r="D101" s="3"/>
      <c r="E101" s="3"/>
      <c r="H101" s="40"/>
      <c r="I101" s="40"/>
    </row>
    <row r="102" spans="4:9" s="26" customFormat="1" ht="12.75">
      <c r="D102" s="3"/>
      <c r="E102" s="3"/>
      <c r="H102" s="40"/>
      <c r="I102" s="40"/>
    </row>
    <row r="103" spans="4:9" s="26" customFormat="1" ht="12.75">
      <c r="D103" s="3"/>
      <c r="E103" s="3"/>
      <c r="H103" s="40"/>
      <c r="I103" s="40"/>
    </row>
    <row r="104" spans="4:9" s="26" customFormat="1" ht="12.75">
      <c r="D104" s="3"/>
      <c r="E104" s="3"/>
      <c r="H104" s="40"/>
      <c r="I104" s="40"/>
    </row>
    <row r="105" spans="4:9" s="26" customFormat="1" ht="12.75">
      <c r="D105" s="3"/>
      <c r="E105" s="3"/>
      <c r="H105" s="40"/>
      <c r="I105" s="40"/>
    </row>
    <row r="106" spans="4:9" s="26" customFormat="1" ht="12.75">
      <c r="D106" s="3"/>
      <c r="E106" s="3"/>
      <c r="H106" s="40"/>
      <c r="I106" s="40"/>
    </row>
    <row r="107" spans="4:9" s="26" customFormat="1" ht="12.75">
      <c r="D107" s="3"/>
      <c r="E107" s="3"/>
      <c r="H107" s="40"/>
      <c r="I107" s="40"/>
    </row>
    <row r="108" spans="4:9" s="26" customFormat="1" ht="12.75">
      <c r="D108" s="3"/>
      <c r="E108" s="3"/>
      <c r="H108" s="40"/>
      <c r="I108" s="40"/>
    </row>
    <row r="109" spans="4:9" s="26" customFormat="1" ht="12.75">
      <c r="D109" s="3"/>
      <c r="E109" s="3"/>
      <c r="H109" s="40"/>
      <c r="I109" s="40"/>
    </row>
    <row r="110" spans="4:9" s="26" customFormat="1" ht="12.75">
      <c r="D110" s="3"/>
      <c r="E110" s="3"/>
      <c r="H110" s="40"/>
      <c r="I110" s="40"/>
    </row>
    <row r="111" spans="4:9" s="26" customFormat="1" ht="12.75">
      <c r="D111" s="3"/>
      <c r="E111" s="3"/>
      <c r="H111" s="40"/>
      <c r="I111" s="40"/>
    </row>
    <row r="112" spans="4:9" s="26" customFormat="1" ht="12.75">
      <c r="D112" s="3"/>
      <c r="E112" s="3"/>
      <c r="H112" s="40"/>
      <c r="I112" s="40"/>
    </row>
    <row r="113" spans="4:9" s="26" customFormat="1" ht="12.75">
      <c r="D113" s="3"/>
      <c r="E113" s="3"/>
      <c r="H113" s="40"/>
      <c r="I113" s="40"/>
    </row>
    <row r="114" spans="4:9" s="26" customFormat="1" ht="12.75">
      <c r="D114" s="3"/>
      <c r="E114" s="3"/>
      <c r="H114" s="40"/>
      <c r="I114" s="40"/>
    </row>
    <row r="115" spans="4:9" s="26" customFormat="1" ht="12.75">
      <c r="D115" s="3"/>
      <c r="E115" s="3"/>
      <c r="H115" s="40"/>
      <c r="I115" s="40"/>
    </row>
    <row r="116" spans="4:9" s="26" customFormat="1" ht="12.75">
      <c r="D116" s="3"/>
      <c r="E116" s="3"/>
      <c r="H116" s="40"/>
      <c r="I116" s="40"/>
    </row>
    <row r="117" spans="4:9" s="26" customFormat="1" ht="12.75">
      <c r="D117" s="3"/>
      <c r="E117" s="3"/>
      <c r="H117" s="40"/>
      <c r="I117" s="40"/>
    </row>
    <row r="118" spans="4:9" s="26" customFormat="1" ht="12.75">
      <c r="D118" s="3"/>
      <c r="E118" s="3"/>
      <c r="H118" s="40"/>
      <c r="I118" s="40"/>
    </row>
    <row r="119" spans="4:9" s="26" customFormat="1" ht="12.75">
      <c r="D119" s="3"/>
      <c r="E119" s="3"/>
      <c r="H119" s="40"/>
      <c r="I119" s="40"/>
    </row>
    <row r="120" spans="4:9" s="26" customFormat="1" ht="12.75">
      <c r="D120" s="3"/>
      <c r="E120" s="3"/>
      <c r="H120" s="40"/>
      <c r="I120" s="40"/>
    </row>
    <row r="121" spans="4:9" s="26" customFormat="1" ht="12.75">
      <c r="D121" s="3"/>
      <c r="E121" s="3"/>
      <c r="H121" s="40"/>
      <c r="I121" s="40"/>
    </row>
    <row r="122" spans="4:9" s="26" customFormat="1" ht="12.75">
      <c r="D122" s="3"/>
      <c r="E122" s="3"/>
      <c r="H122" s="40"/>
      <c r="I122" s="40"/>
    </row>
    <row r="123" spans="4:9" s="26" customFormat="1" ht="12.75">
      <c r="D123" s="3"/>
      <c r="E123" s="3"/>
      <c r="H123" s="40"/>
      <c r="I123" s="40"/>
    </row>
    <row r="124" spans="4:9" s="26" customFormat="1" ht="12.75">
      <c r="D124" s="3"/>
      <c r="E124" s="3"/>
      <c r="H124" s="40"/>
      <c r="I124" s="40"/>
    </row>
    <row r="125" spans="4:9" s="26" customFormat="1" ht="12.75">
      <c r="D125" s="3"/>
      <c r="E125" s="3"/>
      <c r="H125" s="40"/>
      <c r="I125" s="40"/>
    </row>
    <row r="126" spans="4:9" s="26" customFormat="1" ht="12.75">
      <c r="D126" s="3"/>
      <c r="E126" s="3"/>
      <c r="H126" s="40"/>
      <c r="I126" s="40"/>
    </row>
    <row r="127" spans="4:9" s="26" customFormat="1" ht="12.75">
      <c r="D127" s="3"/>
      <c r="E127" s="3"/>
      <c r="H127" s="40"/>
      <c r="I127" s="40"/>
    </row>
    <row r="128" spans="4:9" s="26" customFormat="1" ht="12.75">
      <c r="D128" s="3"/>
      <c r="E128" s="3"/>
      <c r="H128" s="40"/>
      <c r="I128" s="40"/>
    </row>
    <row r="129" spans="4:9" s="26" customFormat="1" ht="12.75">
      <c r="D129" s="3"/>
      <c r="E129" s="3"/>
      <c r="H129" s="40"/>
      <c r="I129" s="40"/>
    </row>
    <row r="130" spans="4:9" s="26" customFormat="1" ht="12.75">
      <c r="D130" s="3"/>
      <c r="E130" s="3"/>
      <c r="H130" s="40"/>
      <c r="I130" s="40"/>
    </row>
    <row r="131" spans="4:9" s="26" customFormat="1" ht="12.75">
      <c r="D131" s="3"/>
      <c r="E131" s="3"/>
      <c r="H131" s="40"/>
      <c r="I131" s="40"/>
    </row>
    <row r="132" spans="4:9" s="26" customFormat="1" ht="12.75">
      <c r="D132" s="3"/>
      <c r="E132" s="3"/>
      <c r="H132" s="40"/>
      <c r="I132" s="40"/>
    </row>
    <row r="133" spans="4:9" s="26" customFormat="1" ht="12.75">
      <c r="D133" s="3"/>
      <c r="E133" s="3"/>
      <c r="H133" s="40"/>
      <c r="I133" s="40"/>
    </row>
    <row r="134" spans="4:9" s="26" customFormat="1" ht="12.75">
      <c r="D134" s="3"/>
      <c r="E134" s="3"/>
      <c r="H134" s="40"/>
      <c r="I134" s="40"/>
    </row>
    <row r="135" spans="4:9" s="26" customFormat="1" ht="12.75">
      <c r="D135" s="3"/>
      <c r="E135" s="3"/>
      <c r="H135" s="40"/>
      <c r="I135" s="40"/>
    </row>
    <row r="136" spans="4:9" s="26" customFormat="1" ht="12.75">
      <c r="D136" s="3"/>
      <c r="E136" s="3"/>
      <c r="H136" s="40"/>
      <c r="I136" s="40"/>
    </row>
    <row r="137" spans="4:9" s="26" customFormat="1" ht="12.75">
      <c r="D137" s="3"/>
      <c r="E137" s="3"/>
      <c r="H137" s="40"/>
      <c r="I137" s="40"/>
    </row>
    <row r="138" spans="4:9" s="26" customFormat="1" ht="12.75">
      <c r="D138" s="3"/>
      <c r="E138" s="3"/>
      <c r="H138" s="40"/>
      <c r="I138" s="40"/>
    </row>
    <row r="139" spans="4:9" s="26" customFormat="1" ht="12.75">
      <c r="D139" s="3"/>
      <c r="E139" s="3"/>
      <c r="H139" s="40"/>
      <c r="I139" s="40"/>
    </row>
    <row r="140" spans="4:9" s="26" customFormat="1" ht="12.75">
      <c r="D140" s="3"/>
      <c r="E140" s="3"/>
      <c r="H140" s="40"/>
      <c r="I140" s="40"/>
    </row>
    <row r="141" spans="4:9" s="26" customFormat="1" ht="12.75">
      <c r="D141" s="3"/>
      <c r="E141" s="3"/>
      <c r="H141" s="40"/>
      <c r="I141" s="40"/>
    </row>
    <row r="142" spans="4:9" s="26" customFormat="1" ht="12.75">
      <c r="D142" s="3"/>
      <c r="E142" s="3"/>
      <c r="H142" s="40"/>
      <c r="I142" s="40"/>
    </row>
    <row r="143" spans="4:9" s="26" customFormat="1" ht="12.75">
      <c r="D143" s="3"/>
      <c r="E143" s="3"/>
      <c r="H143" s="40"/>
      <c r="I143" s="40"/>
    </row>
    <row r="144" spans="4:9" s="26" customFormat="1" ht="12.75">
      <c r="D144" s="3"/>
      <c r="E144" s="3"/>
      <c r="H144" s="40"/>
      <c r="I144" s="40"/>
    </row>
    <row r="145" spans="4:9" s="26" customFormat="1" ht="12.75">
      <c r="D145" s="3"/>
      <c r="E145" s="3"/>
      <c r="H145" s="40"/>
      <c r="I145" s="40"/>
    </row>
    <row r="146" spans="4:9" s="26" customFormat="1" ht="12.75">
      <c r="D146" s="3"/>
      <c r="E146" s="3"/>
      <c r="H146" s="40"/>
      <c r="I146" s="40"/>
    </row>
    <row r="147" spans="4:9" s="26" customFormat="1" ht="12.75">
      <c r="D147" s="3"/>
      <c r="E147" s="3"/>
      <c r="H147" s="40"/>
      <c r="I147" s="40"/>
    </row>
    <row r="148" spans="4:9" s="26" customFormat="1" ht="12.75">
      <c r="D148" s="3"/>
      <c r="E148" s="3"/>
      <c r="H148" s="40"/>
      <c r="I148" s="40"/>
    </row>
    <row r="149" spans="4:9" s="26" customFormat="1" ht="12.75">
      <c r="D149" s="3"/>
      <c r="E149" s="3"/>
      <c r="H149" s="40"/>
      <c r="I149" s="40"/>
    </row>
    <row r="150" spans="4:9" s="26" customFormat="1" ht="12.75">
      <c r="D150" s="3"/>
      <c r="E150" s="3"/>
      <c r="H150" s="40"/>
      <c r="I150" s="40"/>
    </row>
    <row r="151" spans="4:9" s="26" customFormat="1" ht="12.75">
      <c r="D151" s="3"/>
      <c r="E151" s="3"/>
      <c r="H151" s="40"/>
      <c r="I151" s="40"/>
    </row>
    <row r="152" spans="4:9" s="26" customFormat="1" ht="12.75">
      <c r="D152" s="3"/>
      <c r="E152" s="3"/>
      <c r="H152" s="40"/>
      <c r="I152" s="40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</sheetData>
  <sheetProtection/>
  <mergeCells count="10">
    <mergeCell ref="A1:I1"/>
    <mergeCell ref="A82:H82"/>
    <mergeCell ref="G90:H90"/>
    <mergeCell ref="A3:A4"/>
    <mergeCell ref="B3:B4"/>
    <mergeCell ref="A44:I44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user</cp:lastModifiedBy>
  <cp:lastPrinted>2020-07-29T09:33:28Z</cp:lastPrinted>
  <dcterms:created xsi:type="dcterms:W3CDTF">2007-08-15T11:05:38Z</dcterms:created>
  <dcterms:modified xsi:type="dcterms:W3CDTF">2022-01-18T12:16:56Z</dcterms:modified>
  <cp:category/>
  <cp:version/>
  <cp:contentType/>
  <cp:contentStatus/>
</cp:coreProperties>
</file>